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ww\thjmedia\blog\posts\Solar Expansion\source\"/>
    </mc:Choice>
  </mc:AlternateContent>
  <xr:revisionPtr revIDLastSave="0" documentId="13_ncr:1_{33EC076C-3739-4690-91BA-F62485D65321}" xr6:coauthVersionLast="47" xr6:coauthVersionMax="47" xr10:uidLastSave="{00000000-0000-0000-0000-000000000000}"/>
  <bookViews>
    <workbookView xWindow="-120" yWindow="-120" windowWidth="38640" windowHeight="23640" xr2:uid="{CA024B94-0BDC-4441-B5EC-793CD04E31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D32" i="1" s="1"/>
  <c r="E31" i="1"/>
  <c r="E32" i="1" s="1"/>
  <c r="D29" i="1"/>
  <c r="D38" i="1" s="1"/>
  <c r="D39" i="1" s="1"/>
  <c r="E29" i="1"/>
  <c r="E38" i="1" s="1"/>
  <c r="E39" i="1" s="1"/>
  <c r="E26" i="1"/>
  <c r="D26" i="1"/>
  <c r="G14" i="1"/>
  <c r="G35" i="1" s="1"/>
  <c r="G13" i="1"/>
  <c r="G34" i="1" s="1"/>
  <c r="G12" i="1"/>
  <c r="G33" i="1" s="1"/>
  <c r="E14" i="1"/>
  <c r="E35" i="1" s="1"/>
  <c r="E36" i="1" s="1"/>
  <c r="E13" i="1"/>
  <c r="E12" i="1"/>
  <c r="D14" i="1"/>
  <c r="D35" i="1" s="1"/>
  <c r="D36" i="1" s="1"/>
  <c r="D13" i="1"/>
  <c r="D34" i="1" s="1"/>
  <c r="D12" i="1"/>
  <c r="D33" i="1" s="1"/>
  <c r="E41" i="1" l="1"/>
  <c r="E42" i="1" s="1"/>
  <c r="D41" i="1"/>
  <c r="D42" i="1" s="1"/>
  <c r="I14" i="1"/>
  <c r="F14" i="1"/>
  <c r="H14" i="1"/>
  <c r="F13" i="1"/>
  <c r="F12" i="1"/>
  <c r="H12" i="1"/>
  <c r="E33" i="1"/>
  <c r="E34" i="1"/>
  <c r="I12" i="1"/>
  <c r="H13" i="1"/>
  <c r="I13" i="1"/>
</calcChain>
</file>

<file path=xl/sharedStrings.xml><?xml version="1.0" encoding="utf-8"?>
<sst xmlns="http://schemas.openxmlformats.org/spreadsheetml/2006/main" count="89" uniqueCount="68">
  <si>
    <t>Solar battery comparison</t>
  </si>
  <si>
    <t>48V 100 Ah 4.8 kWh battery</t>
  </si>
  <si>
    <t>per cell</t>
  </si>
  <si>
    <t>weight</t>
  </si>
  <si>
    <t>width</t>
  </si>
  <si>
    <t>depth</t>
  </si>
  <si>
    <t>height</t>
  </si>
  <si>
    <t>price</t>
  </si>
  <si>
    <t>per pack</t>
  </si>
  <si>
    <t>cells</t>
  </si>
  <si>
    <t>volume</t>
  </si>
  <si>
    <t>lb</t>
  </si>
  <si>
    <t>in</t>
  </si>
  <si>
    <t>ft^3</t>
  </si>
  <si>
    <t>2/1</t>
  </si>
  <si>
    <t>3/2</t>
  </si>
  <si>
    <t>3/1</t>
  </si>
  <si>
    <t>8 packs</t>
  </si>
  <si>
    <t>link</t>
  </si>
  <si>
    <t>website link</t>
  </si>
  <si>
    <t>other attributes</t>
  </si>
  <si>
    <t>self discharge</t>
  </si>
  <si>
    <t>%/day</t>
  </si>
  <si>
    <t>almost none</t>
  </si>
  <si>
    <t>charge efficiency</t>
  </si>
  <si>
    <t>lifespan</t>
  </si>
  <si>
    <t>years</t>
  </si>
  <si>
    <t>maintenance</t>
  </si>
  <si>
    <t>none</t>
  </si>
  <si>
    <t>hydrogen gas while charging</t>
  </si>
  <si>
    <t>no</t>
  </si>
  <si>
    <t>yes</t>
  </si>
  <si>
    <t>after lifespan</t>
  </si>
  <si>
    <t>recycle</t>
  </si>
  <si>
    <t>refurbish</t>
  </si>
  <si>
    <t>water every 3 months, replace electrolyte every 10 years</t>
  </si>
  <si>
    <t>material abundance</t>
  </si>
  <si>
    <t>OK</t>
  </si>
  <si>
    <t>high</t>
  </si>
  <si>
    <t>toxicity</t>
  </si>
  <si>
    <t>low</t>
  </si>
  <si>
    <t>specific energy</t>
  </si>
  <si>
    <t>Wh/kg</t>
  </si>
  <si>
    <t>C</t>
  </si>
  <si>
    <t>max cont charge</t>
  </si>
  <si>
    <t>max cont discharge</t>
  </si>
  <si>
    <t>specific discharge power</t>
  </si>
  <si>
    <t>W</t>
  </si>
  <si>
    <t>W/kg</t>
  </si>
  <si>
    <t>nom cell voltage</t>
  </si>
  <si>
    <t>V</t>
  </si>
  <si>
    <t>cont charge power</t>
  </si>
  <si>
    <t>cont discharge power</t>
  </si>
  <si>
    <t>kW</t>
  </si>
  <si>
    <t>max solar charge</t>
  </si>
  <si>
    <t>margin</t>
  </si>
  <si>
    <t>max cont inverter discharge</t>
  </si>
  <si>
    <t>manufacturing</t>
  </si>
  <si>
    <t>China</t>
  </si>
  <si>
    <t>US</t>
  </si>
  <si>
    <t>battery management required for safety and durability</t>
  </si>
  <si>
    <t>annual amortization over lifespan</t>
  </si>
  <si>
    <t>chemistry</t>
  </si>
  <si>
    <t>LiFePO4</t>
  </si>
  <si>
    <t>NiFe</t>
  </si>
  <si>
    <t>1. New CALB</t>
  </si>
  <si>
    <t>2. New Iron Edison</t>
  </si>
  <si>
    <t>3. Used Edison ca. 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</si>
</sst>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1" xfId="0" applyBorder="1"/>
    <xf numFmtId="6" fontId="0" fillId="0" borderId="1" xfId="0" applyNumberFormat="1" applyBorder="1"/>
    <xf numFmtId="9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6" fontId="0" fillId="2" borderId="1" xfId="0" applyNumberFormat="1" applyFill="1" applyBorder="1"/>
    <xf numFmtId="0" fontId="2" fillId="0" borderId="0" xfId="1"/>
    <xf numFmtId="9" fontId="0" fillId="3" borderId="1" xfId="0" applyNumberFormat="1" applyFill="1" applyBorder="1"/>
    <xf numFmtId="9" fontId="0" fillId="4" borderId="1" xfId="0" applyNumberFormat="1" applyFill="1" applyBorder="1"/>
    <xf numFmtId="0" fontId="0" fillId="5" borderId="1" xfId="0" applyFill="1" applyBorder="1"/>
    <xf numFmtId="9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9" fontId="0" fillId="3" borderId="1" xfId="0" applyNumberFormat="1" applyFill="1" applyBorder="1" applyAlignment="1">
      <alignment horizontal="left"/>
    </xf>
    <xf numFmtId="9" fontId="0" fillId="5" borderId="1" xfId="0" applyNumberFormat="1" applyFill="1" applyBorder="1" applyAlignment="1">
      <alignment horizontal="left"/>
    </xf>
    <xf numFmtId="9" fontId="0" fillId="3" borderId="1" xfId="0" applyNumberForma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164" fontId="0" fillId="2" borderId="1" xfId="0" applyNumberFormat="1" applyFill="1" applyBorder="1"/>
    <xf numFmtId="1" fontId="0" fillId="0" borderId="1" xfId="0" applyNumberFormat="1" applyBorder="1"/>
    <xf numFmtId="3" fontId="0" fillId="0" borderId="1" xfId="0" applyNumberFormat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9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0" fontId="0" fillId="0" borderId="0" xfId="0" applyAlignment="1">
      <alignment wrapText="1"/>
    </xf>
    <xf numFmtId="9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64" fontId="0" fillId="4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bay.com/itm/144608500100?mkevt=1&amp;mkpid=0&amp;emsid=e11051.m43.l1123&amp;mkcid=7&amp;ch=osgood&amp;euid=d48bcec3be7d4259bed43cb2375bb60d&amp;bu=43008946624&amp;osub=-1%7E1&amp;crd=20220822115917&amp;segname=11051" TargetMode="External"/><Relationship Id="rId2" Type="http://schemas.openxmlformats.org/officeDocument/2006/relationships/hyperlink" Target="https://ironedison.com/shop/batteries/nickel-iron/nickel-iron-ni-fe-battery/" TargetMode="External"/><Relationship Id="rId1" Type="http://schemas.openxmlformats.org/officeDocument/2006/relationships/hyperlink" Target="https://www.evwest.com/catalog/product_info.php?cPath=4&amp;products_id=208&amp;osCsid=b8e6c728e430eb2dfa19d7a600e49ae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A1C5-02F5-452F-95F3-3FAF781E8D10}">
  <dimension ref="A1:I42"/>
  <sheetViews>
    <sheetView tabSelected="1" workbookViewId="0"/>
  </sheetViews>
  <sheetFormatPr defaultRowHeight="15" x14ac:dyDescent="0.25"/>
  <cols>
    <col min="1" max="1" width="25.28515625" bestFit="1" customWidth="1"/>
    <col min="2" max="2" width="31.42578125" bestFit="1" customWidth="1"/>
    <col min="4" max="4" width="16.7109375" customWidth="1"/>
    <col min="5" max="5" width="21" bestFit="1" customWidth="1"/>
    <col min="6" max="6" width="20.28515625" customWidth="1"/>
    <col min="7" max="7" width="21.42578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D4" s="1" t="s">
        <v>65</v>
      </c>
      <c r="E4" s="1" t="s">
        <v>66</v>
      </c>
      <c r="F4" s="2" t="s">
        <v>14</v>
      </c>
      <c r="G4" s="1" t="s">
        <v>67</v>
      </c>
      <c r="H4" s="2" t="s">
        <v>16</v>
      </c>
      <c r="I4" s="2" t="s">
        <v>15</v>
      </c>
    </row>
    <row r="5" spans="1:9" x14ac:dyDescent="0.25">
      <c r="A5" t="s">
        <v>19</v>
      </c>
      <c r="D5" s="9" t="s">
        <v>18</v>
      </c>
      <c r="E5" s="9" t="s">
        <v>18</v>
      </c>
      <c r="F5" s="2"/>
      <c r="G5" s="9" t="s">
        <v>18</v>
      </c>
      <c r="H5" s="2"/>
      <c r="I5" s="2"/>
    </row>
    <row r="6" spans="1:9" x14ac:dyDescent="0.25">
      <c r="A6" t="s">
        <v>2</v>
      </c>
      <c r="B6" t="s">
        <v>3</v>
      </c>
      <c r="C6" t="s">
        <v>11</v>
      </c>
      <c r="D6" s="3">
        <v>7.5</v>
      </c>
      <c r="E6" s="3">
        <v>14</v>
      </c>
      <c r="F6" s="7"/>
      <c r="G6" s="3">
        <v>25</v>
      </c>
      <c r="H6" s="7"/>
      <c r="I6" s="7"/>
    </row>
    <row r="7" spans="1:9" x14ac:dyDescent="0.25">
      <c r="B7" t="s">
        <v>4</v>
      </c>
      <c r="C7" t="s">
        <v>12</v>
      </c>
      <c r="D7" s="3">
        <v>5.5</v>
      </c>
      <c r="E7" s="3">
        <v>5.6</v>
      </c>
      <c r="F7" s="7"/>
      <c r="G7" s="3">
        <v>5.5</v>
      </c>
      <c r="H7" s="7"/>
      <c r="I7" s="7"/>
    </row>
    <row r="8" spans="1:9" x14ac:dyDescent="0.25">
      <c r="B8" t="s">
        <v>5</v>
      </c>
      <c r="C8" t="s">
        <v>12</v>
      </c>
      <c r="D8" s="3">
        <v>2.64</v>
      </c>
      <c r="E8" s="3">
        <v>3.2</v>
      </c>
      <c r="F8" s="7"/>
      <c r="G8" s="3">
        <v>4.5</v>
      </c>
      <c r="H8" s="7"/>
      <c r="I8" s="7"/>
    </row>
    <row r="9" spans="1:9" x14ac:dyDescent="0.25">
      <c r="B9" t="s">
        <v>6</v>
      </c>
      <c r="C9" t="s">
        <v>12</v>
      </c>
      <c r="D9" s="3">
        <v>8.5</v>
      </c>
      <c r="E9" s="3">
        <v>14.5</v>
      </c>
      <c r="F9" s="7"/>
      <c r="G9" s="3">
        <v>13.5</v>
      </c>
      <c r="H9" s="7"/>
      <c r="I9" s="7"/>
    </row>
    <row r="10" spans="1:9" x14ac:dyDescent="0.25">
      <c r="B10" t="s">
        <v>7</v>
      </c>
      <c r="D10" s="4">
        <v>155</v>
      </c>
      <c r="E10" s="4">
        <v>128</v>
      </c>
      <c r="F10" s="8"/>
      <c r="G10" s="3">
        <v>219</v>
      </c>
      <c r="H10" s="7"/>
      <c r="I10" s="7"/>
    </row>
    <row r="11" spans="1:9" x14ac:dyDescent="0.25">
      <c r="A11" t="s">
        <v>8</v>
      </c>
      <c r="B11" t="s">
        <v>9</v>
      </c>
      <c r="D11" s="3">
        <v>16</v>
      </c>
      <c r="E11" s="3">
        <v>40</v>
      </c>
      <c r="F11" s="7"/>
      <c r="G11" s="3">
        <v>40</v>
      </c>
      <c r="H11" s="7"/>
      <c r="I11" s="7"/>
    </row>
    <row r="12" spans="1:9" x14ac:dyDescent="0.25">
      <c r="B12" t="s">
        <v>3</v>
      </c>
      <c r="C12" t="s">
        <v>11</v>
      </c>
      <c r="D12" s="3">
        <f>D11*D6</f>
        <v>120</v>
      </c>
      <c r="E12" s="3">
        <f>E11*E6</f>
        <v>560</v>
      </c>
      <c r="F12" s="10">
        <f>E12/D12</f>
        <v>4.666666666666667</v>
      </c>
      <c r="G12" s="3">
        <f>G11*G6</f>
        <v>1000</v>
      </c>
      <c r="H12" s="10">
        <f>G12/D12</f>
        <v>8.3333333333333339</v>
      </c>
      <c r="I12" s="5">
        <f>G12/E12</f>
        <v>1.7857142857142858</v>
      </c>
    </row>
    <row r="13" spans="1:9" x14ac:dyDescent="0.25">
      <c r="B13" t="s">
        <v>10</v>
      </c>
      <c r="C13" t="s">
        <v>13</v>
      </c>
      <c r="D13" s="6">
        <f>D7*D8*D9*D11/(12*12*12)</f>
        <v>1.1427777777777779</v>
      </c>
      <c r="E13" s="6">
        <f>E7*E8*E9*E11/(12*12*12)</f>
        <v>6.0148148148148142</v>
      </c>
      <c r="F13" s="10">
        <f>E13/D13</f>
        <v>5.2633284718846207</v>
      </c>
      <c r="G13" s="6">
        <f>G7*G8*G9*G11/(12*12*12)</f>
        <v>7.734375</v>
      </c>
      <c r="H13" s="10">
        <f>G13/D13</f>
        <v>6.7680481283422456</v>
      </c>
      <c r="I13" s="5">
        <f>G13/E13</f>
        <v>1.2858874692118227</v>
      </c>
    </row>
    <row r="14" spans="1:9" x14ac:dyDescent="0.25">
      <c r="B14" t="s">
        <v>7</v>
      </c>
      <c r="D14" s="4">
        <f>D10*D11</f>
        <v>2480</v>
      </c>
      <c r="E14" s="4">
        <f>E10*E11</f>
        <v>5120</v>
      </c>
      <c r="F14" s="10">
        <f>E14/D14</f>
        <v>2.064516129032258</v>
      </c>
      <c r="G14" s="4">
        <f>G10*G11</f>
        <v>8760</v>
      </c>
      <c r="H14" s="11">
        <f>G14/D14</f>
        <v>3.532258064516129</v>
      </c>
      <c r="I14" s="5">
        <f>G14/E14</f>
        <v>1.7109375</v>
      </c>
    </row>
    <row r="15" spans="1:9" x14ac:dyDescent="0.25">
      <c r="A15" t="s">
        <v>20</v>
      </c>
      <c r="B15" t="s">
        <v>21</v>
      </c>
      <c r="C15" t="s">
        <v>22</v>
      </c>
      <c r="D15" s="14" t="s">
        <v>23</v>
      </c>
      <c r="E15" s="15">
        <v>0.01</v>
      </c>
      <c r="F15" s="7"/>
      <c r="G15" s="7"/>
      <c r="H15" s="7"/>
      <c r="I15" s="7"/>
    </row>
    <row r="16" spans="1:9" x14ac:dyDescent="0.25">
      <c r="B16" t="s">
        <v>24</v>
      </c>
      <c r="D16" s="16">
        <v>0.9</v>
      </c>
      <c r="E16" s="15">
        <v>0.8</v>
      </c>
      <c r="F16" s="7"/>
      <c r="G16" s="7"/>
      <c r="H16" s="7"/>
      <c r="I16" s="7"/>
    </row>
    <row r="17" spans="2:9" ht="45" x14ac:dyDescent="0.25">
      <c r="B17" t="s">
        <v>27</v>
      </c>
      <c r="D17" s="16" t="s">
        <v>28</v>
      </c>
      <c r="E17" s="17" t="s">
        <v>35</v>
      </c>
      <c r="F17" s="7"/>
      <c r="G17" s="7"/>
      <c r="H17" s="7"/>
      <c r="I17" s="7"/>
    </row>
    <row r="18" spans="2:9" x14ac:dyDescent="0.25">
      <c r="B18" t="s">
        <v>29</v>
      </c>
      <c r="D18" s="16" t="s">
        <v>30</v>
      </c>
      <c r="E18" s="15" t="s">
        <v>31</v>
      </c>
      <c r="F18" s="7"/>
      <c r="G18" s="7"/>
      <c r="H18" s="7"/>
      <c r="I18" s="7"/>
    </row>
    <row r="19" spans="2:9" x14ac:dyDescent="0.25">
      <c r="B19" t="s">
        <v>39</v>
      </c>
      <c r="D19" s="16" t="s">
        <v>40</v>
      </c>
      <c r="E19" s="12" t="s">
        <v>40</v>
      </c>
      <c r="F19" s="7"/>
      <c r="G19" s="7"/>
      <c r="H19" s="7"/>
      <c r="I19" s="7"/>
    </row>
    <row r="20" spans="2:9" x14ac:dyDescent="0.25">
      <c r="B20" t="s">
        <v>25</v>
      </c>
      <c r="C20" t="s">
        <v>26</v>
      </c>
      <c r="D20" s="18">
        <v>10</v>
      </c>
      <c r="E20" s="14">
        <v>30</v>
      </c>
      <c r="F20" s="7"/>
      <c r="G20" s="7"/>
      <c r="H20" s="7"/>
      <c r="I20" s="7"/>
    </row>
    <row r="21" spans="2:9" x14ac:dyDescent="0.25">
      <c r="B21" t="s">
        <v>32</v>
      </c>
      <c r="D21" s="15" t="s">
        <v>33</v>
      </c>
      <c r="E21" s="14" t="s">
        <v>34</v>
      </c>
      <c r="F21" s="7"/>
      <c r="G21" s="7"/>
      <c r="H21" s="7"/>
      <c r="I21" s="7"/>
    </row>
    <row r="22" spans="2:9" x14ac:dyDescent="0.25">
      <c r="B22" t="s">
        <v>36</v>
      </c>
      <c r="D22" s="15" t="s">
        <v>37</v>
      </c>
      <c r="E22" s="12" t="s">
        <v>38</v>
      </c>
      <c r="F22" s="7"/>
      <c r="G22" s="7"/>
      <c r="H22" s="7"/>
      <c r="I22" s="7"/>
    </row>
    <row r="23" spans="2:9" ht="30" x14ac:dyDescent="0.25">
      <c r="B23" s="26" t="s">
        <v>60</v>
      </c>
      <c r="D23" s="15" t="s">
        <v>31</v>
      </c>
      <c r="E23" s="12" t="s">
        <v>30</v>
      </c>
      <c r="F23" s="7"/>
      <c r="G23" s="7"/>
      <c r="H23" s="7"/>
      <c r="I23" s="7"/>
    </row>
    <row r="24" spans="2:9" x14ac:dyDescent="0.25">
      <c r="B24" t="s">
        <v>57</v>
      </c>
      <c r="D24" s="24" t="s">
        <v>58</v>
      </c>
      <c r="E24" s="25" t="s">
        <v>58</v>
      </c>
      <c r="F24" s="7"/>
      <c r="G24" s="12" t="s">
        <v>59</v>
      </c>
      <c r="H24" s="7"/>
      <c r="I24" s="7"/>
    </row>
    <row r="25" spans="2:9" x14ac:dyDescent="0.25">
      <c r="B25" t="s">
        <v>62</v>
      </c>
      <c r="D25" s="27" t="s">
        <v>63</v>
      </c>
      <c r="E25" s="28" t="s">
        <v>64</v>
      </c>
      <c r="F25" s="7"/>
      <c r="G25" s="7"/>
      <c r="H25" s="7"/>
      <c r="I25" s="7"/>
    </row>
    <row r="26" spans="2:9" x14ac:dyDescent="0.25">
      <c r="B26" t="s">
        <v>41</v>
      </c>
      <c r="C26" t="s">
        <v>42</v>
      </c>
      <c r="D26" s="3">
        <f>3.2*100*2.205/D6</f>
        <v>94.08</v>
      </c>
      <c r="E26" s="3">
        <f>3.2*100*2.205/E6</f>
        <v>50.4</v>
      </c>
      <c r="F26" s="7"/>
      <c r="G26" s="7"/>
      <c r="H26" s="7"/>
      <c r="I26" s="7"/>
    </row>
    <row r="27" spans="2:9" x14ac:dyDescent="0.25">
      <c r="B27" t="s">
        <v>49</v>
      </c>
      <c r="C27" t="s">
        <v>50</v>
      </c>
      <c r="D27" s="3">
        <v>3.2</v>
      </c>
      <c r="E27" s="3">
        <v>1.2</v>
      </c>
      <c r="F27" s="7"/>
      <c r="G27" s="7"/>
      <c r="H27" s="7"/>
      <c r="I27" s="7"/>
    </row>
    <row r="28" spans="2:9" x14ac:dyDescent="0.25">
      <c r="B28" t="s">
        <v>44</v>
      </c>
      <c r="C28" t="s">
        <v>43</v>
      </c>
      <c r="D28" s="3">
        <v>1</v>
      </c>
      <c r="E28" s="3">
        <v>0.5</v>
      </c>
      <c r="F28" s="7"/>
      <c r="G28" s="7"/>
      <c r="H28" s="7"/>
      <c r="I28" s="7"/>
    </row>
    <row r="29" spans="2:9" x14ac:dyDescent="0.25">
      <c r="C29" t="s">
        <v>47</v>
      </c>
      <c r="D29" s="3">
        <f>D28*100*D27</f>
        <v>320</v>
      </c>
      <c r="E29" s="3">
        <f>E28*100*E27</f>
        <v>60</v>
      </c>
      <c r="F29" s="7"/>
      <c r="G29" s="7"/>
      <c r="H29" s="7"/>
      <c r="I29" s="7"/>
    </row>
    <row r="30" spans="2:9" x14ac:dyDescent="0.25">
      <c r="B30" t="s">
        <v>45</v>
      </c>
      <c r="C30" t="s">
        <v>43</v>
      </c>
      <c r="D30" s="3">
        <v>2</v>
      </c>
      <c r="E30" s="3">
        <v>0.5</v>
      </c>
      <c r="F30" s="7"/>
      <c r="G30" s="7"/>
      <c r="H30" s="7"/>
      <c r="I30" s="7"/>
    </row>
    <row r="31" spans="2:9" x14ac:dyDescent="0.25">
      <c r="C31" t="s">
        <v>47</v>
      </c>
      <c r="D31" s="3">
        <f>D30*100*D27</f>
        <v>640</v>
      </c>
      <c r="E31" s="3">
        <f>E30*100*E27</f>
        <v>60</v>
      </c>
      <c r="F31" s="7"/>
      <c r="G31" s="7"/>
      <c r="H31" s="7"/>
      <c r="I31" s="7"/>
    </row>
    <row r="32" spans="2:9" x14ac:dyDescent="0.25">
      <c r="B32" t="s">
        <v>46</v>
      </c>
      <c r="C32" t="s">
        <v>48</v>
      </c>
      <c r="D32" s="20">
        <f>D31*2.205/D6</f>
        <v>188.16</v>
      </c>
      <c r="E32" s="20">
        <f>E31*2.205/E6</f>
        <v>9.4500000000000011</v>
      </c>
      <c r="F32" s="7"/>
      <c r="G32" s="7"/>
      <c r="H32" s="7"/>
      <c r="I32" s="7"/>
    </row>
    <row r="33" spans="1:9" x14ac:dyDescent="0.25">
      <c r="A33" t="s">
        <v>17</v>
      </c>
      <c r="B33" t="s">
        <v>3</v>
      </c>
      <c r="C33" t="s">
        <v>11</v>
      </c>
      <c r="D33" s="3">
        <f t="shared" ref="D33:E35" si="0">D12*8</f>
        <v>960</v>
      </c>
      <c r="E33" s="3">
        <f t="shared" si="0"/>
        <v>4480</v>
      </c>
      <c r="F33" s="7"/>
      <c r="G33" s="3">
        <f>G12*8</f>
        <v>8000</v>
      </c>
      <c r="H33" s="7"/>
      <c r="I33" s="7"/>
    </row>
    <row r="34" spans="1:9" x14ac:dyDescent="0.25">
      <c r="B34" t="s">
        <v>10</v>
      </c>
      <c r="C34" t="s">
        <v>13</v>
      </c>
      <c r="D34" s="6">
        <f t="shared" si="0"/>
        <v>9.1422222222222231</v>
      </c>
      <c r="E34" s="6">
        <f t="shared" si="0"/>
        <v>48.118518518518513</v>
      </c>
      <c r="F34" s="7"/>
      <c r="G34" s="6">
        <f>G13*8</f>
        <v>61.875</v>
      </c>
      <c r="H34" s="7"/>
      <c r="I34" s="7"/>
    </row>
    <row r="35" spans="1:9" x14ac:dyDescent="0.25">
      <c r="B35" t="s">
        <v>7</v>
      </c>
      <c r="D35" s="23">
        <f t="shared" si="0"/>
        <v>19840</v>
      </c>
      <c r="E35" s="22">
        <f t="shared" si="0"/>
        <v>40960</v>
      </c>
      <c r="F35" s="7"/>
      <c r="G35" s="29">
        <f>G14*8</f>
        <v>70080</v>
      </c>
      <c r="H35" s="7"/>
      <c r="I35" s="7"/>
    </row>
    <row r="36" spans="1:9" x14ac:dyDescent="0.25">
      <c r="B36" t="s">
        <v>61</v>
      </c>
      <c r="D36" s="22">
        <f>D35/D20</f>
        <v>1984</v>
      </c>
      <c r="E36" s="23">
        <f>E35/E20</f>
        <v>1365.3333333333333</v>
      </c>
      <c r="F36" s="7"/>
      <c r="G36" s="19"/>
      <c r="H36" s="7"/>
      <c r="I36" s="7"/>
    </row>
    <row r="37" spans="1:9" x14ac:dyDescent="0.25">
      <c r="B37" t="s">
        <v>54</v>
      </c>
      <c r="D37" s="21">
        <v>8</v>
      </c>
      <c r="E37" s="21">
        <v>8</v>
      </c>
      <c r="F37" s="7"/>
      <c r="G37" s="19"/>
      <c r="H37" s="7"/>
      <c r="I37" s="7"/>
    </row>
    <row r="38" spans="1:9" x14ac:dyDescent="0.25">
      <c r="B38" t="s">
        <v>51</v>
      </c>
      <c r="C38" t="s">
        <v>53</v>
      </c>
      <c r="D38" s="3">
        <f>D29*D11*8/1000</f>
        <v>40.96</v>
      </c>
      <c r="E38" s="3">
        <f>E29*E11*8/1000</f>
        <v>19.2</v>
      </c>
      <c r="F38" s="7"/>
      <c r="G38" s="7"/>
      <c r="H38" s="7"/>
      <c r="I38" s="7"/>
    </row>
    <row r="39" spans="1:9" x14ac:dyDescent="0.25">
      <c r="B39" t="s">
        <v>55</v>
      </c>
      <c r="D39" s="13">
        <f>D38/D37</f>
        <v>5.12</v>
      </c>
      <c r="E39" s="13">
        <f>E38/E37</f>
        <v>2.4</v>
      </c>
      <c r="F39" s="7"/>
      <c r="G39" s="7"/>
      <c r="H39" s="7"/>
      <c r="I39" s="7"/>
    </row>
    <row r="40" spans="1:9" x14ac:dyDescent="0.25">
      <c r="B40" t="s">
        <v>56</v>
      </c>
      <c r="C40" t="s">
        <v>53</v>
      </c>
      <c r="D40" s="20">
        <v>12</v>
      </c>
      <c r="E40" s="20">
        <v>12</v>
      </c>
      <c r="F40" s="7"/>
      <c r="G40" s="7"/>
      <c r="H40" s="7"/>
      <c r="I40" s="7"/>
    </row>
    <row r="41" spans="1:9" x14ac:dyDescent="0.25">
      <c r="B41" t="s">
        <v>52</v>
      </c>
      <c r="C41" t="s">
        <v>53</v>
      </c>
      <c r="D41" s="3">
        <f>D31*D11*8/1000</f>
        <v>81.92</v>
      </c>
      <c r="E41" s="3">
        <f>E31*E11*8/1000</f>
        <v>19.2</v>
      </c>
      <c r="F41" s="7"/>
      <c r="G41" s="7"/>
      <c r="H41" s="7"/>
      <c r="I41" s="7"/>
    </row>
    <row r="42" spans="1:9" x14ac:dyDescent="0.25">
      <c r="B42" t="s">
        <v>55</v>
      </c>
      <c r="D42" s="13">
        <f>D41/D40</f>
        <v>6.8266666666666671</v>
      </c>
      <c r="E42" s="13">
        <f>E41/E40</f>
        <v>1.5999999999999999</v>
      </c>
      <c r="F42" s="7"/>
      <c r="G42" s="7"/>
      <c r="H42" s="7"/>
      <c r="I42" s="7"/>
    </row>
  </sheetData>
  <hyperlinks>
    <hyperlink ref="D5" r:id="rId1" xr:uid="{B770EDA5-5C8E-4822-A1E1-5762DEC162E3}"/>
    <hyperlink ref="E5" r:id="rId2" xr:uid="{7438BC08-98EF-41D4-A972-7A0B45C5CAA8}"/>
    <hyperlink ref="G5" r:id="rId3" xr:uid="{F4A1F95E-F002-4B8B-85D6-206C8237EDDE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2022-08-24T03:16:06Z</dcterms:created>
  <dcterms:modified xsi:type="dcterms:W3CDTF">2022-08-24T04:41:45Z</dcterms:modified>
</cp:coreProperties>
</file>