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2\var\www\thjmedia\blog\posts\Sustainability\"/>
    </mc:Choice>
  </mc:AlternateContent>
  <xr:revisionPtr revIDLastSave="0" documentId="13_ncr:1_{FB9A429A-704B-4FE5-802A-52E43D5DACDE}" xr6:coauthVersionLast="45" xr6:coauthVersionMax="45" xr10:uidLastSave="{00000000-0000-0000-0000-000000000000}"/>
  <bookViews>
    <workbookView xWindow="-120" yWindow="-120" windowWidth="38640" windowHeight="23640" activeTab="3" xr2:uid="{2A43D879-7121-124C-AF31-9FECF3130C93}"/>
  </bookViews>
  <sheets>
    <sheet name="Scenarios" sheetId="3" r:id="rId1"/>
    <sheet name="energy use chart" sheetId="2" r:id="rId2"/>
    <sheet name="energy use data" sheetId="4" r:id="rId3"/>
    <sheet name="PV panel comparison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5" l="1"/>
  <c r="H4" i="5" s="1"/>
  <c r="E9" i="5"/>
  <c r="H9" i="5" s="1"/>
  <c r="E7" i="5"/>
  <c r="H7" i="5" s="1"/>
  <c r="E8" i="5"/>
  <c r="H8" i="5" s="1"/>
  <c r="E6" i="5"/>
  <c r="H6" i="5" s="1"/>
  <c r="E5" i="5"/>
  <c r="H5" i="5" s="1"/>
  <c r="H81" i="3" l="1"/>
  <c r="H74" i="3"/>
  <c r="G74" i="3"/>
  <c r="F74" i="3"/>
  <c r="E74" i="3"/>
  <c r="D74" i="3"/>
  <c r="H86" i="3"/>
  <c r="H78" i="3"/>
  <c r="H85" i="3" s="1"/>
  <c r="H76" i="3"/>
  <c r="H61" i="3"/>
  <c r="H62" i="3" s="1"/>
  <c r="H56" i="3"/>
  <c r="H40" i="3"/>
  <c r="H73" i="3"/>
  <c r="H80" i="3" l="1"/>
  <c r="H63" i="3"/>
  <c r="H67" i="3" s="1"/>
  <c r="H68" i="3" s="1"/>
  <c r="H69" i="3" s="1"/>
  <c r="G86" i="3"/>
  <c r="G78" i="3"/>
  <c r="G85" i="3" s="1"/>
  <c r="G76" i="3"/>
  <c r="G83" i="3" s="1"/>
  <c r="G73" i="3"/>
  <c r="G61" i="3"/>
  <c r="G62" i="3" s="1"/>
  <c r="G56" i="3"/>
  <c r="G40" i="3"/>
  <c r="F86" i="3"/>
  <c r="E86" i="3"/>
  <c r="F78" i="3"/>
  <c r="F85" i="3" s="1"/>
  <c r="E78" i="3"/>
  <c r="E85" i="3" s="1"/>
  <c r="F76" i="3"/>
  <c r="F83" i="3" s="1"/>
  <c r="E76" i="3"/>
  <c r="E83" i="3" s="1"/>
  <c r="F73" i="3"/>
  <c r="F80" i="3" s="1"/>
  <c r="E73" i="3"/>
  <c r="E80" i="3" s="1"/>
  <c r="D78" i="3"/>
  <c r="D85" i="3" s="1"/>
  <c r="D76" i="3"/>
  <c r="D83" i="3" s="1"/>
  <c r="D73" i="3"/>
  <c r="D80" i="3" s="1"/>
  <c r="F56" i="3"/>
  <c r="F40" i="3"/>
  <c r="F61" i="3"/>
  <c r="F62" i="3" s="1"/>
  <c r="E61" i="3"/>
  <c r="E62" i="3" s="1"/>
  <c r="D86" i="3"/>
  <c r="D61" i="3"/>
  <c r="D62" i="3" s="1"/>
  <c r="D63" i="3" s="1"/>
  <c r="H64" i="3" l="1"/>
  <c r="H66" i="3" s="1"/>
  <c r="H70" i="3" s="1"/>
  <c r="H71" i="3" s="1"/>
  <c r="H72" i="3" s="1"/>
  <c r="H77" i="3" s="1"/>
  <c r="H84" i="3" s="1"/>
  <c r="H75" i="3"/>
  <c r="D67" i="3"/>
  <c r="D68" i="3" s="1"/>
  <c r="D69" i="3" s="1"/>
  <c r="D75" i="3" s="1"/>
  <c r="G80" i="3"/>
  <c r="G63" i="3"/>
  <c r="F63" i="3"/>
  <c r="F67" i="3" s="1"/>
  <c r="E63" i="3"/>
  <c r="E67" i="3" s="1"/>
  <c r="D64" i="3"/>
  <c r="D65" i="3" s="1"/>
  <c r="D70" i="3" s="1"/>
  <c r="D71" i="3" s="1"/>
  <c r="D72" i="3" s="1"/>
  <c r="D77" i="3" s="1"/>
  <c r="D84" i="3" s="1"/>
  <c r="H82" i="3" l="1"/>
  <c r="H87" i="3" s="1"/>
  <c r="H88" i="3" s="1"/>
  <c r="H79" i="3"/>
  <c r="D79" i="3"/>
  <c r="D82" i="3"/>
  <c r="D87" i="3" s="1"/>
  <c r="D88" i="3" s="1"/>
  <c r="G67" i="3"/>
  <c r="G68" i="3" s="1"/>
  <c r="G64" i="3"/>
  <c r="G65" i="3" s="1"/>
  <c r="G70" i="3" s="1"/>
  <c r="G71" i="3" s="1"/>
  <c r="G72" i="3" s="1"/>
  <c r="G77" i="3" s="1"/>
  <c r="G84" i="3" s="1"/>
  <c r="E71" i="3"/>
  <c r="E72" i="3" s="1"/>
  <c r="E77" i="3" s="1"/>
  <c r="E84" i="3" s="1"/>
  <c r="F68" i="3"/>
  <c r="F64" i="3"/>
  <c r="F65" i="3" s="1"/>
  <c r="F70" i="3" s="1"/>
  <c r="F71" i="3" s="1"/>
  <c r="F72" i="3" s="1"/>
  <c r="F77" i="3" s="1"/>
  <c r="F84" i="3" s="1"/>
  <c r="E64" i="3"/>
  <c r="E65" i="3" s="1"/>
  <c r="E70" i="3" s="1"/>
  <c r="F69" i="3" l="1"/>
  <c r="F75" i="3" s="1"/>
  <c r="G69" i="3"/>
  <c r="G75" i="3" s="1"/>
  <c r="E68" i="3"/>
  <c r="F79" i="3" l="1"/>
  <c r="F82" i="3"/>
  <c r="F87" i="3" s="1"/>
  <c r="F88" i="3" s="1"/>
  <c r="E69" i="3"/>
  <c r="E75" i="3" s="1"/>
  <c r="G79" i="3"/>
  <c r="G82" i="3"/>
  <c r="G87" i="3" s="1"/>
  <c r="G88" i="3" s="1"/>
  <c r="E82" i="3" l="1"/>
  <c r="E87" i="3" s="1"/>
  <c r="E88" i="3" s="1"/>
  <c r="E79" i="3"/>
</calcChain>
</file>

<file path=xl/sharedStrings.xml><?xml version="1.0" encoding="utf-8"?>
<sst xmlns="http://schemas.openxmlformats.org/spreadsheetml/2006/main" count="215" uniqueCount="129">
  <si>
    <t>Air heat</t>
  </si>
  <si>
    <t>Water heat</t>
  </si>
  <si>
    <t>Clothes dryer</t>
  </si>
  <si>
    <t>Refrigerator</t>
  </si>
  <si>
    <t>Lighting</t>
  </si>
  <si>
    <t>Long range EV</t>
  </si>
  <si>
    <t>Short range EV</t>
  </si>
  <si>
    <t>Other home uses</t>
  </si>
  <si>
    <t>total</t>
  </si>
  <si>
    <t>number of new panels required</t>
  </si>
  <si>
    <t>B</t>
  </si>
  <si>
    <t>Inputs</t>
  </si>
  <si>
    <t>Calculations</t>
  </si>
  <si>
    <t>Scenario</t>
  </si>
  <si>
    <t>A</t>
  </si>
  <si>
    <t>model</t>
  </si>
  <si>
    <t>cost</t>
  </si>
  <si>
    <t>efficiency</t>
  </si>
  <si>
    <t>quantity</t>
  </si>
  <si>
    <t>peak power, Watts</t>
  </si>
  <si>
    <t>cost per panel</t>
  </si>
  <si>
    <t>warranty, years</t>
  </si>
  <si>
    <t>Batteries</t>
  </si>
  <si>
    <t>nameplate capacity, kWh</t>
  </si>
  <si>
    <t>round trip efficiency</t>
  </si>
  <si>
    <t>cost per inverter</t>
  </si>
  <si>
    <t>cost per controller</t>
  </si>
  <si>
    <t>cost per battery</t>
  </si>
  <si>
    <t>Jones Family Solar System Calculator</t>
  </si>
  <si>
    <t>capacity at end of warranty period</t>
  </si>
  <si>
    <t>maximum depth of discharge</t>
  </si>
  <si>
    <t>LG NeON2 LG-335N1K-V5</t>
  </si>
  <si>
    <t>length, inches</t>
  </si>
  <si>
    <t>width, inches</t>
  </si>
  <si>
    <t>Outback Power Radian GS8048A-01 (plus 2 FM80s and electrical)</t>
  </si>
  <si>
    <t>Outback Power FM80</t>
  </si>
  <si>
    <t>Discover Battery AES 7.4kWhr</t>
  </si>
  <si>
    <t>Average energy required, kWh</t>
  </si>
  <si>
    <t>in to loads, per year</t>
  </si>
  <si>
    <t>Annual energy loads to offset, kWh</t>
  </si>
  <si>
    <t>in to loads, per day</t>
  </si>
  <si>
    <t>in to inverter, per day</t>
  </si>
  <si>
    <t>in to batteries, per day</t>
  </si>
  <si>
    <t>in to charge controllers, per day</t>
  </si>
  <si>
    <t>nameplate capacity required, kWh</t>
  </si>
  <si>
    <t>Solar panels</t>
  </si>
  <si>
    <t>Energy bill savings</t>
  </si>
  <si>
    <t>average full sunlight equivalent per day in Santa Rosa CA, hours</t>
  </si>
  <si>
    <t>inverters</t>
  </si>
  <si>
    <t>batteries</t>
  </si>
  <si>
    <t>charge controllers</t>
  </si>
  <si>
    <t>solar panels</t>
  </si>
  <si>
    <t>energy bill savings</t>
  </si>
  <si>
    <t>annual without solar</t>
  </si>
  <si>
    <t>amount covered by solar system</t>
  </si>
  <si>
    <t>new battery capacity required, kWh</t>
  </si>
  <si>
    <t>number of new batteries to buy</t>
  </si>
  <si>
    <t>new peak power required, kW</t>
  </si>
  <si>
    <t>peak power required, kW</t>
  </si>
  <si>
    <t>C</t>
  </si>
  <si>
    <t>Cost</t>
  </si>
  <si>
    <t>Inverter/chargers</t>
  </si>
  <si>
    <t>additional quantity over inverter/charger bundle</t>
  </si>
  <si>
    <t>models</t>
  </si>
  <si>
    <t>Additional electrical</t>
  </si>
  <si>
    <t>additional electrical</t>
  </si>
  <si>
    <t>n/a</t>
  </si>
  <si>
    <t>days of energy storage</t>
  </si>
  <si>
    <t>D</t>
  </si>
  <si>
    <t>energy use data, Wh</t>
  </si>
  <si>
    <t>Annual amortization, while existing components last</t>
  </si>
  <si>
    <t>Daily amortization, while existing components last</t>
  </si>
  <si>
    <t>link</t>
  </si>
  <si>
    <t>links</t>
  </si>
  <si>
    <t xml:space="preserve">https://www.wholesalesolar.com/1440336/wholesale-solar/power-centers/outback-radian-gs8048a-01-8-000-watt-with-2-fm80-s-inverters-electrical </t>
  </si>
  <si>
    <t xml:space="preserve">https://www.wholesalesolar.com/9979990/discover/batteries/discover-battery-aes-7.4kwhr-48vdc-with-xanbus-lithium-lfp-battery </t>
  </si>
  <si>
    <t xml:space="preserve">https://www.wholesalesolar.com/3510605/outback-power/charge-controllers/outback-power-flexmax-fm80-charge-controller </t>
  </si>
  <si>
    <t xml:space="preserve">https://www.wholesalesolar.com/1524631/lg/solar-panels/lg-neon2-lg-335n1k-v5-black-black-mono-solar-panel </t>
  </si>
  <si>
    <t>existing solar panel peak power to be used, kW - 12 2003 Sharp NT-180U1s</t>
  </si>
  <si>
    <t>existing battery capacity to be used, kWh - 32 Hipower HP-LFP100AH</t>
  </si>
  <si>
    <t>E</t>
  </si>
  <si>
    <t>Architecture</t>
  </si>
  <si>
    <t>48V DC coupled</t>
  </si>
  <si>
    <t>Types of components</t>
  </si>
  <si>
    <t>Loads covered with grid</t>
  </si>
  <si>
    <t>All</t>
  </si>
  <si>
    <t>All except air and water heat</t>
  </si>
  <si>
    <t>Days of energy storage</t>
  </si>
  <si>
    <t xml:space="preserve">https://www.wholesalesolar.com/2931740/sma/solar-inverters-electrical/sma-sunny-boy-7.7-us-41-inverter </t>
  </si>
  <si>
    <t>SMA Sunny Boy 7.7-US-41</t>
  </si>
  <si>
    <t>600V PV, 48V battery, 240V AC coupled</t>
  </si>
  <si>
    <t>premium: LG and Outback Power</t>
  </si>
  <si>
    <t>premium: LG, SMA and Outback Power</t>
  </si>
  <si>
    <t>DC coupled calculations</t>
  </si>
  <si>
    <t>AC coupled calculations</t>
  </si>
  <si>
    <t>in to inverter/charger from batteries, per day</t>
  </si>
  <si>
    <t>Assume batteries used for all power and only charged by PVs</t>
  </si>
  <si>
    <t>Common calculations</t>
  </si>
  <si>
    <t>Inverters (AC coupled only)</t>
  </si>
  <si>
    <t xml:space="preserve">https://www.wholesalesolar.com/1440325/wholesale-solar/power-centers/outback-radian-4048a-4-000-watt-w-no-controller-inverters-electrical </t>
  </si>
  <si>
    <t xml:space="preserve"> ($1,920, 10 year warranty)
Battery to and from grid with off grid 240VAC mode: Outback Power Radian GS4048A-01 ($5,515, 5 year warranty)</t>
  </si>
  <si>
    <t>cost per inverter/charger</t>
  </si>
  <si>
    <t>Charge controllers (DC coupled only)</t>
  </si>
  <si>
    <t>inverters/chargers</t>
  </si>
  <si>
    <t>PV Panel Comparison</t>
  </si>
  <si>
    <t>Brand</t>
  </si>
  <si>
    <t>Wattage</t>
  </si>
  <si>
    <t>cells</t>
  </si>
  <si>
    <t>price</t>
  </si>
  <si>
    <t>$/watt</t>
  </si>
  <si>
    <t>warranty</t>
  </si>
  <si>
    <t>performance</t>
  </si>
  <si>
    <t>workmanship</t>
  </si>
  <si>
    <t>LG</t>
  </si>
  <si>
    <t>Panasonic</t>
  </si>
  <si>
    <t>Heliene</t>
  </si>
  <si>
    <t>Canadian Solar</t>
  </si>
  <si>
    <t>Mission Solar</t>
  </si>
  <si>
    <t>HQ</t>
  </si>
  <si>
    <t>Factories</t>
  </si>
  <si>
    <t>South Korea</t>
  </si>
  <si>
    <t>South Korea, US</t>
  </si>
  <si>
    <t>Japan</t>
  </si>
  <si>
    <t>Malaysia, US</t>
  </si>
  <si>
    <t>Canada</t>
  </si>
  <si>
    <t>US</t>
  </si>
  <si>
    <t>Canada, China</t>
  </si>
  <si>
    <t>$/Watt/year</t>
  </si>
  <si>
    <t>sorted by: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</si>
</sst>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164" formatCode="0.0"/>
    <numFmt numFmtId="165" formatCode="&quot;$&quot;#,##0"/>
    <numFmt numFmtId="166" formatCode="#,##0.0"/>
    <numFmt numFmtId="167" formatCode="&quot;$&quot;#,##0.00"/>
    <numFmt numFmtId="169" formatCode="&quot;$&quot;#,##0.000"/>
  </numFmts>
  <fonts count="4" x14ac:knownFonts="1"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rgb="FF141414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9">
    <xf numFmtId="0" fontId="0" fillId="0" borderId="0" xfId="0"/>
    <xf numFmtId="3" fontId="0" fillId="0" borderId="0" xfId="0" applyNumberFormat="1"/>
    <xf numFmtId="1" fontId="0" fillId="0" borderId="0" xfId="0" applyNumberFormat="1"/>
    <xf numFmtId="164" fontId="0" fillId="0" borderId="0" xfId="0" applyNumberFormat="1"/>
    <xf numFmtId="0" fontId="1" fillId="0" borderId="0" xfId="0" applyFont="1"/>
    <xf numFmtId="167" fontId="0" fillId="0" borderId="0" xfId="0" applyNumberFormat="1"/>
    <xf numFmtId="0" fontId="0" fillId="0" borderId="0" xfId="0" applyFill="1"/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3" fontId="0" fillId="0" borderId="1" xfId="0" quotePrefix="1" applyNumberFormat="1" applyBorder="1" applyAlignment="1">
      <alignment wrapText="1"/>
    </xf>
    <xf numFmtId="3" fontId="0" fillId="0" borderId="1" xfId="0" applyNumberFormat="1" applyBorder="1" applyAlignment="1">
      <alignment wrapText="1"/>
    </xf>
    <xf numFmtId="3" fontId="0" fillId="0" borderId="1" xfId="0" applyNumberFormat="1" applyFill="1" applyBorder="1" applyAlignment="1">
      <alignment wrapText="1"/>
    </xf>
    <xf numFmtId="6" fontId="0" fillId="0" borderId="1" xfId="0" applyNumberFormat="1" applyBorder="1" applyAlignment="1">
      <alignment wrapText="1"/>
    </xf>
    <xf numFmtId="40" fontId="0" fillId="0" borderId="1" xfId="0" applyNumberFormat="1" applyBorder="1" applyAlignment="1">
      <alignment wrapText="1"/>
    </xf>
    <xf numFmtId="9" fontId="0" fillId="0" borderId="1" xfId="0" applyNumberFormat="1" applyBorder="1" applyAlignment="1">
      <alignment wrapText="1"/>
    </xf>
    <xf numFmtId="6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165" fontId="0" fillId="0" borderId="1" xfId="0" applyNumberFormat="1" applyBorder="1" applyAlignment="1">
      <alignment wrapText="1"/>
    </xf>
    <xf numFmtId="166" fontId="0" fillId="0" borderId="1" xfId="0" applyNumberFormat="1" applyFill="1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0" fillId="0" borderId="1" xfId="0" applyFont="1" applyFill="1" applyBorder="1"/>
    <xf numFmtId="3" fontId="0" fillId="0" borderId="0" xfId="0" quotePrefix="1" applyNumberFormat="1" applyBorder="1" applyAlignment="1">
      <alignment wrapText="1"/>
    </xf>
    <xf numFmtId="3" fontId="0" fillId="0" borderId="0" xfId="0" applyNumberFormat="1" applyBorder="1" applyAlignment="1">
      <alignment wrapText="1"/>
    </xf>
    <xf numFmtId="0" fontId="0" fillId="0" borderId="0" xfId="0" applyBorder="1"/>
    <xf numFmtId="0" fontId="3" fillId="0" borderId="1" xfId="1" applyBorder="1" applyAlignment="1">
      <alignment wrapText="1"/>
    </xf>
    <xf numFmtId="0" fontId="3" fillId="0" borderId="1" xfId="1" applyBorder="1" applyAlignment="1">
      <alignment horizontal="left"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left"/>
    </xf>
    <xf numFmtId="0" fontId="0" fillId="0" borderId="1" xfId="0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9" fontId="0" fillId="0" borderId="1" xfId="0" applyNumberFormat="1" applyBorder="1"/>
    <xf numFmtId="6" fontId="0" fillId="0" borderId="1" xfId="0" applyNumberFormat="1" applyBorder="1"/>
    <xf numFmtId="0" fontId="0" fillId="0" borderId="1" xfId="0" applyFill="1" applyBorder="1" applyAlignment="1">
      <alignment wrapText="1"/>
    </xf>
    <xf numFmtId="164" fontId="0" fillId="0" borderId="1" xfId="0" applyNumberFormat="1" applyFill="1" applyBorder="1" applyAlignment="1">
      <alignment wrapText="1"/>
    </xf>
    <xf numFmtId="164" fontId="3" fillId="0" borderId="1" xfId="1" applyNumberFormat="1" applyFill="1" applyBorder="1" applyAlignment="1">
      <alignment wrapText="1"/>
    </xf>
    <xf numFmtId="165" fontId="0" fillId="0" borderId="1" xfId="0" applyNumberFormat="1" applyFill="1" applyBorder="1" applyAlignment="1">
      <alignment wrapText="1"/>
    </xf>
    <xf numFmtId="9" fontId="0" fillId="0" borderId="1" xfId="0" applyNumberFormat="1" applyFill="1" applyBorder="1" applyAlignment="1">
      <alignment wrapText="1"/>
    </xf>
    <xf numFmtId="1" fontId="0" fillId="0" borderId="1" xfId="0" applyNumberFormat="1" applyFill="1" applyBorder="1" applyAlignment="1">
      <alignment wrapText="1"/>
    </xf>
    <xf numFmtId="0" fontId="0" fillId="0" borderId="0" xfId="0" applyNumberFormat="1" applyAlignment="1">
      <alignment horizontal="right"/>
    </xf>
    <xf numFmtId="0" fontId="0" fillId="2" borderId="0" xfId="0" applyFill="1"/>
    <xf numFmtId="0" fontId="0" fillId="3" borderId="0" xfId="0" applyFill="1"/>
    <xf numFmtId="167" fontId="0" fillId="3" borderId="0" xfId="0" applyNumberFormat="1" applyFill="1"/>
    <xf numFmtId="167" fontId="0" fillId="2" borderId="0" xfId="0" applyNumberFormat="1" applyFill="1"/>
    <xf numFmtId="165" fontId="0" fillId="0" borderId="0" xfId="0" applyNumberFormat="1" applyFill="1"/>
    <xf numFmtId="0" fontId="0" fillId="4" borderId="0" xfId="0" applyFill="1"/>
    <xf numFmtId="169" fontId="0" fillId="3" borderId="0" xfId="0" applyNumberFormat="1" applyFill="1"/>
    <xf numFmtId="169" fontId="0" fillId="2" borderId="0" xfId="0" applyNumberForma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Estimated JONES FAMILY</a:t>
            </a:r>
            <a:r>
              <a:rPr lang="en-US" baseline="0"/>
              <a:t> </a:t>
            </a:r>
            <a:r>
              <a:rPr lang="en-US"/>
              <a:t>energy use IF ALL electric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952-9B43-B14E-7616A04FCB0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952-9B43-B14E-7616A04FCB0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952-9B43-B14E-7616A04FCB0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952-9B43-B14E-7616A04FCB0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9952-9B43-B14E-7616A04FCB0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9952-9B43-B14E-7616A04FCB0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9952-9B43-B14E-7616A04FCB0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9952-9B43-B14E-7616A04FCB02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D015C1B-CE9B-47D4-93C9-A7F27342911D}" type="CELLRANGE">
                      <a:rPr lang="en-US"/>
                      <a:pPr>
                        <a:defRPr/>
                      </a:pPr>
                      <a:t>[CELLRANGE]</a:t>
                    </a:fld>
                    <a:r>
                      <a:rPr lang="en-US" baseline="0"/>
                      <a:t>, </a:t>
                    </a:r>
                    <a:fld id="{5EF63325-E2AC-4666-A5D6-C372FF5D9CE8}" type="PERCENTAGE">
                      <a:rPr lang="en-US" baseline="0"/>
                      <a:pPr>
                        <a:defRPr/>
                      </a:pPr>
                      <a:t>[PERCENTAGE]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9952-9B43-B14E-7616A04FCB02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FF7B5DF-6DB7-4707-8AB2-C07C83459AF8}" type="CELLRANGE">
                      <a:rPr lang="en-US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[CELLRANGE]</a:t>
                    </a:fld>
                    <a:r>
                      <a:rPr lang="en-US" baseline="0"/>
                      <a:t>, </a:t>
                    </a:r>
                    <a:fld id="{DCA47644-0F1D-4A92-A776-AF81D14312E7}" type="PERCENTAGE">
                      <a:rPr lang="en-US" baseline="0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[PERCENTAGE]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9952-9B43-B14E-7616A04FCB02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169AEAF-79ED-488C-9C51-B34EE4DF3A72}" type="CELLRANGE">
                      <a:rPr lang="en-US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[CELLRANGE]</a:t>
                    </a:fld>
                    <a:r>
                      <a:rPr lang="en-US" baseline="0"/>
                      <a:t>, </a:t>
                    </a:r>
                    <a:fld id="{254B149C-E43C-4AC6-B1D0-D45FF72C544D}" type="PERCENTAGE">
                      <a:rPr lang="en-US" baseline="0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[PERCENTAGE]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9952-9B43-B14E-7616A04FCB02}"/>
                </c:ext>
              </c:extLst>
            </c:dLbl>
            <c:dLbl>
              <c:idx val="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FE514FA-7074-4019-9AAF-DA2F686802FC}" type="CELLRANGE">
                      <a:rPr lang="en-US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[CELLRANGE]</a:t>
                    </a:fld>
                    <a:r>
                      <a:rPr lang="en-US" baseline="0"/>
                      <a:t>, </a:t>
                    </a:r>
                    <a:fld id="{544701B1-F84F-4520-801E-65BF5DDA9539}" type="PERCENTAGE">
                      <a:rPr lang="en-US" baseline="0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[PERCENTAGE]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9952-9B43-B14E-7616A04FCB02}"/>
                </c:ext>
              </c:extLst>
            </c:dLbl>
            <c:dLbl>
              <c:idx val="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AF1C59B-7BC2-40FD-911E-28A1EDCB5CCC}" type="CELLRANGE">
                      <a:rPr lang="en-US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[CELLRANGE]</a:t>
                    </a:fld>
                    <a:r>
                      <a:rPr lang="en-US" baseline="0"/>
                      <a:t>, </a:t>
                    </a:r>
                    <a:fld id="{D4C82D5A-1DF8-4D3B-93C7-2F03E8DE05DA}" type="PERCENTAGE">
                      <a:rPr lang="en-US" baseline="0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[PERCENTAGE]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9952-9B43-B14E-7616A04FCB02}"/>
                </c:ext>
              </c:extLst>
            </c:dLbl>
            <c:dLbl>
              <c:idx val="5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1AC3406-A3EE-495C-8DAA-0317D6917BAC}" type="CELLRANGE">
                      <a:rPr lang="en-US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[CELLRANGE]</a:t>
                    </a:fld>
                    <a:r>
                      <a:rPr lang="en-US" baseline="0"/>
                      <a:t>, </a:t>
                    </a:r>
                    <a:fld id="{57EA919D-C2BB-4CCF-9F95-484525B2416F}" type="PERCENTAGE">
                      <a:rPr lang="en-US" baseline="0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[PERCENTAGE]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9952-9B43-B14E-7616A04FCB02}"/>
                </c:ext>
              </c:extLst>
            </c:dLbl>
            <c:dLbl>
              <c:idx val="6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A9658C9-72D7-42D0-8BC3-88A9C62484E4}" type="CELLRANGE">
                      <a:rPr lang="en-US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[CELLRANGE]</a:t>
                    </a:fld>
                    <a:r>
                      <a:rPr lang="en-US" baseline="0"/>
                      <a:t>, </a:t>
                    </a:r>
                    <a:fld id="{BC84124B-83F8-4A75-9ABD-0D5898257121}" type="PERCENTAGE">
                      <a:rPr lang="en-US" baseline="0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[PERCENTAGE]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9952-9B43-B14E-7616A04FCB02}"/>
                </c:ext>
              </c:extLst>
            </c:dLbl>
            <c:dLbl>
              <c:idx val="7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30B0CE9-DF79-48B2-A646-F99E54E5697E}" type="CELLRANGE">
                      <a:rPr lang="en-US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[CELLRANGE]</a:t>
                    </a:fld>
                    <a:r>
                      <a:rPr lang="en-US" baseline="0"/>
                      <a:t>, </a:t>
                    </a:r>
                    <a:fld id="{292633C3-CCF7-4C2C-A2EA-6E1015E92204}" type="PERCENTAGE">
                      <a:rPr lang="en-US" baseline="0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[PERCENTAGE]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9952-9B43-B14E-7616A04FCB02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'energy use data'!$A$2:$A$9</c:f>
              <c:strCache>
                <c:ptCount val="8"/>
                <c:pt idx="0">
                  <c:v>Air heat</c:v>
                </c:pt>
                <c:pt idx="1">
                  <c:v>Long range EV</c:v>
                </c:pt>
                <c:pt idx="2">
                  <c:v>Other home uses</c:v>
                </c:pt>
                <c:pt idx="3">
                  <c:v>Short range EV</c:v>
                </c:pt>
                <c:pt idx="4">
                  <c:v>Clothes dryer</c:v>
                </c:pt>
                <c:pt idx="5">
                  <c:v>Water heat</c:v>
                </c:pt>
                <c:pt idx="6">
                  <c:v>Refrigerator</c:v>
                </c:pt>
                <c:pt idx="7">
                  <c:v>Lighting</c:v>
                </c:pt>
              </c:strCache>
            </c:strRef>
          </c:cat>
          <c:val>
            <c:numRef>
              <c:f>'energy use data'!$B$2:$B$9</c:f>
              <c:numCache>
                <c:formatCode>#,##0</c:formatCode>
                <c:ptCount val="8"/>
                <c:pt idx="0">
                  <c:v>4300</c:v>
                </c:pt>
                <c:pt idx="1">
                  <c:v>3143</c:v>
                </c:pt>
                <c:pt idx="2">
                  <c:v>2177</c:v>
                </c:pt>
                <c:pt idx="3">
                  <c:v>1818</c:v>
                </c:pt>
                <c:pt idx="4">
                  <c:v>822</c:v>
                </c:pt>
                <c:pt idx="5">
                  <c:v>660</c:v>
                </c:pt>
                <c:pt idx="6">
                  <c:v>601</c:v>
                </c:pt>
                <c:pt idx="7">
                  <c:v>400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'energy use data'!$A$2:$A$9</c15:f>
                <c15:dlblRangeCache>
                  <c:ptCount val="8"/>
                  <c:pt idx="0">
                    <c:v>Air heat</c:v>
                  </c:pt>
                  <c:pt idx="1">
                    <c:v>Long range EV</c:v>
                  </c:pt>
                  <c:pt idx="2">
                    <c:v>Other home uses</c:v>
                  </c:pt>
                  <c:pt idx="3">
                    <c:v>Short range EV</c:v>
                  </c:pt>
                  <c:pt idx="4">
                    <c:v>Clothes dryer</c:v>
                  </c:pt>
                  <c:pt idx="5">
                    <c:v>Water heat</c:v>
                  </c:pt>
                  <c:pt idx="6">
                    <c:v>Refrigerator</c:v>
                  </c:pt>
                  <c:pt idx="7">
                    <c:v>Lighting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0-9952-9B43-B14E-7616A04FCB02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6AE543B-4E25-A34A-BCDA-0C94B3D7D49A}">
  <sheetPr/>
  <sheetViews>
    <sheetView zoomScale="18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3830" cy="629764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6041D20-8529-7343-A384-5D4F1095678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wholesalesolar.com/9979990/discover/batteries/discover-battery-aes-7.4kwhr-48vdc-with-xanbus-lithium-lfp-battery" TargetMode="External"/><Relationship Id="rId13" Type="http://schemas.openxmlformats.org/officeDocument/2006/relationships/hyperlink" Target="https://www.wholesalesolar.com/1524631/lg/solar-panels/lg-neon2-lg-335n1k-v5-black-black-mono-solar-panel" TargetMode="External"/><Relationship Id="rId18" Type="http://schemas.openxmlformats.org/officeDocument/2006/relationships/hyperlink" Target="https://www.wholesalesolar.com/9979990/discover/batteries/discover-battery-aes-7.4kwhr-48vdc-with-xanbus-lithium-lfp-battery" TargetMode="External"/><Relationship Id="rId3" Type="http://schemas.openxmlformats.org/officeDocument/2006/relationships/hyperlink" Target="https://www.wholesalesolar.com/1440336/wholesale-solar/power-centers/outback-radian-gs8048a-01-8-000-watt-with-2-fm80-s-inverters-electrical" TargetMode="External"/><Relationship Id="rId7" Type="http://schemas.openxmlformats.org/officeDocument/2006/relationships/hyperlink" Target="https://www.wholesalesolar.com/9979990/discover/batteries/discover-battery-aes-7.4kwhr-48vdc-with-xanbus-lithium-lfp-battery" TargetMode="External"/><Relationship Id="rId12" Type="http://schemas.openxmlformats.org/officeDocument/2006/relationships/hyperlink" Target="https://www.wholesalesolar.com/3510605/outback-power/charge-controllers/outback-power-flexmax-fm80-charge-controller" TargetMode="External"/><Relationship Id="rId17" Type="http://schemas.openxmlformats.org/officeDocument/2006/relationships/hyperlink" Target="https://www.wholesalesolar.com/1440325/wholesale-solar/power-centers/outback-radian-4048a-4-000-watt-w-no-controller-inverters-electrical" TargetMode="External"/><Relationship Id="rId2" Type="http://schemas.openxmlformats.org/officeDocument/2006/relationships/hyperlink" Target="https://www.wholesalesolar.com/1440336/wholesale-solar/power-centers/outback-radian-gs8048a-01-8-000-watt-with-2-fm80-s-inverters-electrical" TargetMode="External"/><Relationship Id="rId16" Type="http://schemas.openxmlformats.org/officeDocument/2006/relationships/hyperlink" Target="https://www.wholesalesolar.com/1524631/lg/solar-panels/lg-neon2-lg-335n1k-v5-black-black-mono-solar-panel" TargetMode="External"/><Relationship Id="rId20" Type="http://schemas.openxmlformats.org/officeDocument/2006/relationships/hyperlink" Target="https://www.wholesalesolar.com/2931740/sma/solar-inverters-electrical/sma-sunny-boy-7.7-us-41-inverter" TargetMode="External"/><Relationship Id="rId1" Type="http://schemas.openxmlformats.org/officeDocument/2006/relationships/hyperlink" Target="https://www.wholesalesolar.com/1440336/wholesale-solar/power-centers/outback-radian-gs8048a-01-8-000-watt-with-2-fm80-s-inverters-electrical" TargetMode="External"/><Relationship Id="rId6" Type="http://schemas.openxmlformats.org/officeDocument/2006/relationships/hyperlink" Target="https://www.wholesalesolar.com/9979990/discover/batteries/discover-battery-aes-7.4kwhr-48vdc-with-xanbus-lithium-lfp-battery" TargetMode="External"/><Relationship Id="rId11" Type="http://schemas.openxmlformats.org/officeDocument/2006/relationships/hyperlink" Target="https://www.wholesalesolar.com/3510605/outback-power/charge-controllers/outback-power-flexmax-fm80-charge-controller" TargetMode="External"/><Relationship Id="rId5" Type="http://schemas.openxmlformats.org/officeDocument/2006/relationships/hyperlink" Target="https://www.wholesalesolar.com/9979990/discover/batteries/discover-battery-aes-7.4kwhr-48vdc-with-xanbus-lithium-lfp-battery" TargetMode="External"/><Relationship Id="rId15" Type="http://schemas.openxmlformats.org/officeDocument/2006/relationships/hyperlink" Target="https://www.wholesalesolar.com/1524631/lg/solar-panels/lg-neon2-lg-335n1k-v5-black-black-mono-solar-panel" TargetMode="External"/><Relationship Id="rId10" Type="http://schemas.openxmlformats.org/officeDocument/2006/relationships/hyperlink" Target="https://www.wholesalesolar.com/3510605/outback-power/charge-controllers/outback-power-flexmax-fm80-charge-controller" TargetMode="External"/><Relationship Id="rId19" Type="http://schemas.openxmlformats.org/officeDocument/2006/relationships/hyperlink" Target="https://www.wholesalesolar.com/1524631/lg/solar-panels/lg-neon2-lg-335n1k-v5-black-black-mono-solar-panel" TargetMode="External"/><Relationship Id="rId4" Type="http://schemas.openxmlformats.org/officeDocument/2006/relationships/hyperlink" Target="https://www.wholesalesolar.com/1440336/wholesale-solar/power-centers/outback-radian-gs8048a-01-8-000-watt-with-2-fm80-s-inverters-electrical" TargetMode="External"/><Relationship Id="rId9" Type="http://schemas.openxmlformats.org/officeDocument/2006/relationships/hyperlink" Target="https://www.wholesalesolar.com/3510605/outback-power/charge-controllers/outback-power-flexmax-fm80-charge-controller" TargetMode="External"/><Relationship Id="rId14" Type="http://schemas.openxmlformats.org/officeDocument/2006/relationships/hyperlink" Target="https://www.wholesalesolar.com/1524631/lg/solar-panels/lg-neon2-lg-335n1k-v5-black-black-mono-solar-pan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316EC-2E29-4ACA-81BD-16569839B437}">
  <dimension ref="A1:H88"/>
  <sheetViews>
    <sheetView workbookViewId="0">
      <selection activeCell="D48" sqref="D48"/>
    </sheetView>
  </sheetViews>
  <sheetFormatPr defaultRowHeight="15.75" x14ac:dyDescent="0.25"/>
  <cols>
    <col min="1" max="1" width="10.625" customWidth="1"/>
    <col min="2" max="2" width="44.25" customWidth="1"/>
    <col min="3" max="3" width="40.375" customWidth="1"/>
    <col min="4" max="4" width="24.625" customWidth="1"/>
    <col min="5" max="5" width="22.125" customWidth="1"/>
    <col min="6" max="6" width="23.5" customWidth="1"/>
    <col min="7" max="7" width="23.25" customWidth="1"/>
    <col min="8" max="8" width="21.625" customWidth="1"/>
  </cols>
  <sheetData>
    <row r="1" spans="1:8" x14ac:dyDescent="0.25">
      <c r="A1" t="s">
        <v>28</v>
      </c>
    </row>
    <row r="2" spans="1:8" x14ac:dyDescent="0.25">
      <c r="A2" t="s">
        <v>96</v>
      </c>
    </row>
    <row r="3" spans="1:8" x14ac:dyDescent="0.25">
      <c r="A3" s="29">
        <v>44093</v>
      </c>
    </row>
    <row r="5" spans="1:8" x14ac:dyDescent="0.25">
      <c r="A5" t="s">
        <v>11</v>
      </c>
      <c r="B5" t="s">
        <v>13</v>
      </c>
      <c r="D5" s="20" t="s">
        <v>14</v>
      </c>
      <c r="E5" s="21" t="s">
        <v>10</v>
      </c>
      <c r="F5" s="21" t="s">
        <v>59</v>
      </c>
      <c r="G5" s="22" t="s">
        <v>68</v>
      </c>
      <c r="H5" s="22" t="s">
        <v>80</v>
      </c>
    </row>
    <row r="6" spans="1:8" ht="31.5" x14ac:dyDescent="0.25">
      <c r="B6" t="s">
        <v>81</v>
      </c>
      <c r="D6" s="20" t="s">
        <v>82</v>
      </c>
      <c r="E6" s="20" t="s">
        <v>82</v>
      </c>
      <c r="F6" s="20" t="s">
        <v>82</v>
      </c>
      <c r="G6" s="20" t="s">
        <v>82</v>
      </c>
      <c r="H6" s="30" t="s">
        <v>90</v>
      </c>
    </row>
    <row r="7" spans="1:8" ht="31.5" x14ac:dyDescent="0.25">
      <c r="B7" t="s">
        <v>84</v>
      </c>
      <c r="D7" s="20" t="s">
        <v>85</v>
      </c>
      <c r="E7" s="20" t="s">
        <v>86</v>
      </c>
      <c r="F7" s="20" t="s">
        <v>86</v>
      </c>
      <c r="G7" s="20" t="s">
        <v>86</v>
      </c>
      <c r="H7" s="20" t="s">
        <v>86</v>
      </c>
    </row>
    <row r="8" spans="1:8" x14ac:dyDescent="0.25">
      <c r="B8" t="s">
        <v>87</v>
      </c>
      <c r="C8" t="s">
        <v>67</v>
      </c>
      <c r="D8" s="19">
        <v>1</v>
      </c>
      <c r="E8" s="19">
        <v>1</v>
      </c>
      <c r="F8" s="19">
        <v>1</v>
      </c>
      <c r="G8" s="19">
        <v>0.3</v>
      </c>
      <c r="H8" s="30">
        <v>0.3</v>
      </c>
    </row>
    <row r="9" spans="1:8" ht="31.5" x14ac:dyDescent="0.25">
      <c r="B9" t="s">
        <v>83</v>
      </c>
      <c r="D9" s="20" t="s">
        <v>91</v>
      </c>
      <c r="E9" s="20" t="s">
        <v>91</v>
      </c>
      <c r="F9" s="20" t="s">
        <v>91</v>
      </c>
      <c r="G9" s="20" t="s">
        <v>91</v>
      </c>
      <c r="H9" s="20" t="s">
        <v>92</v>
      </c>
    </row>
    <row r="10" spans="1:8" x14ac:dyDescent="0.25">
      <c r="B10" t="s">
        <v>39</v>
      </c>
      <c r="C10" t="s">
        <v>0</v>
      </c>
      <c r="D10" s="9">
        <v>4300</v>
      </c>
      <c r="E10" s="9">
        <v>0</v>
      </c>
      <c r="F10" s="9">
        <v>0</v>
      </c>
      <c r="G10" s="9">
        <v>0</v>
      </c>
      <c r="H10" s="9">
        <v>0</v>
      </c>
    </row>
    <row r="11" spans="1:8" x14ac:dyDescent="0.25">
      <c r="C11" t="s">
        <v>5</v>
      </c>
      <c r="D11" s="10">
        <v>3143</v>
      </c>
      <c r="E11" s="10">
        <v>3143</v>
      </c>
      <c r="F11" s="10">
        <v>3143</v>
      </c>
      <c r="G11" s="10">
        <v>3143</v>
      </c>
      <c r="H11" s="10">
        <v>3143</v>
      </c>
    </row>
    <row r="12" spans="1:8" x14ac:dyDescent="0.25">
      <c r="C12" t="s">
        <v>7</v>
      </c>
      <c r="D12" s="10">
        <v>2177</v>
      </c>
      <c r="E12" s="10">
        <v>2177</v>
      </c>
      <c r="F12" s="10">
        <v>2177</v>
      </c>
      <c r="G12" s="10">
        <v>2177</v>
      </c>
      <c r="H12" s="10">
        <v>2177</v>
      </c>
    </row>
    <row r="13" spans="1:8" x14ac:dyDescent="0.25">
      <c r="C13" t="s">
        <v>6</v>
      </c>
      <c r="D13" s="10">
        <v>1818</v>
      </c>
      <c r="E13" s="10">
        <v>1818</v>
      </c>
      <c r="F13" s="10">
        <v>1818</v>
      </c>
      <c r="G13" s="10">
        <v>1818</v>
      </c>
      <c r="H13" s="10">
        <v>1818</v>
      </c>
    </row>
    <row r="14" spans="1:8" x14ac:dyDescent="0.25">
      <c r="C14" t="s">
        <v>2</v>
      </c>
      <c r="D14" s="10">
        <v>822</v>
      </c>
      <c r="E14" s="10">
        <v>822</v>
      </c>
      <c r="F14" s="10">
        <v>822</v>
      </c>
      <c r="G14" s="10">
        <v>822</v>
      </c>
      <c r="H14" s="10">
        <v>822</v>
      </c>
    </row>
    <row r="15" spans="1:8" x14ac:dyDescent="0.25">
      <c r="C15" t="s">
        <v>1</v>
      </c>
      <c r="D15" s="10">
        <v>660</v>
      </c>
      <c r="E15" s="10">
        <v>0</v>
      </c>
      <c r="F15" s="10">
        <v>0</v>
      </c>
      <c r="G15" s="10">
        <v>0</v>
      </c>
      <c r="H15" s="10">
        <v>0</v>
      </c>
    </row>
    <row r="16" spans="1:8" x14ac:dyDescent="0.25">
      <c r="C16" t="s">
        <v>3</v>
      </c>
      <c r="D16" s="10">
        <v>601</v>
      </c>
      <c r="E16" s="10">
        <v>601</v>
      </c>
      <c r="F16" s="10">
        <v>601</v>
      </c>
      <c r="G16" s="10">
        <v>601</v>
      </c>
      <c r="H16" s="10">
        <v>601</v>
      </c>
    </row>
    <row r="17" spans="2:8" x14ac:dyDescent="0.25">
      <c r="C17" t="s">
        <v>4</v>
      </c>
      <c r="D17" s="10">
        <v>400</v>
      </c>
      <c r="E17" s="10">
        <v>400</v>
      </c>
      <c r="F17" s="10">
        <v>400</v>
      </c>
      <c r="G17" s="10">
        <v>400</v>
      </c>
      <c r="H17" s="10">
        <v>400</v>
      </c>
    </row>
    <row r="18" spans="2:8" x14ac:dyDescent="0.25">
      <c r="B18" t="s">
        <v>46</v>
      </c>
      <c r="C18" t="s">
        <v>53</v>
      </c>
      <c r="D18" s="17">
        <v>1500</v>
      </c>
      <c r="E18" s="17">
        <v>1000</v>
      </c>
      <c r="F18" s="17">
        <v>1000</v>
      </c>
      <c r="G18" s="17">
        <v>1000</v>
      </c>
      <c r="H18" s="17">
        <v>1000</v>
      </c>
    </row>
    <row r="19" spans="2:8" x14ac:dyDescent="0.25">
      <c r="C19" t="s">
        <v>54</v>
      </c>
      <c r="D19" s="14">
        <v>1</v>
      </c>
      <c r="E19" s="14">
        <v>1</v>
      </c>
      <c r="F19" s="14">
        <v>1</v>
      </c>
      <c r="G19" s="14">
        <v>1</v>
      </c>
      <c r="H19" s="14">
        <v>1</v>
      </c>
    </row>
    <row r="20" spans="2:8" ht="127.5" customHeight="1" x14ac:dyDescent="0.25">
      <c r="B20" t="s">
        <v>61</v>
      </c>
      <c r="C20" t="s">
        <v>15</v>
      </c>
      <c r="D20" s="8" t="s">
        <v>34</v>
      </c>
      <c r="E20" s="8" t="s">
        <v>34</v>
      </c>
      <c r="F20" s="8" t="s">
        <v>34</v>
      </c>
      <c r="G20" s="8" t="s">
        <v>34</v>
      </c>
      <c r="H20" s="31" t="s">
        <v>100</v>
      </c>
    </row>
    <row r="21" spans="2:8" ht="110.25" x14ac:dyDescent="0.25">
      <c r="C21" t="s">
        <v>72</v>
      </c>
      <c r="D21" s="26" t="s">
        <v>74</v>
      </c>
      <c r="E21" s="26" t="s">
        <v>74</v>
      </c>
      <c r="F21" s="26" t="s">
        <v>74</v>
      </c>
      <c r="G21" s="26" t="s">
        <v>74</v>
      </c>
      <c r="H21" s="26" t="s">
        <v>99</v>
      </c>
    </row>
    <row r="22" spans="2:8" x14ac:dyDescent="0.25">
      <c r="C22" t="s">
        <v>17</v>
      </c>
      <c r="D22" s="14">
        <v>0.93</v>
      </c>
      <c r="E22" s="14">
        <v>0.93</v>
      </c>
      <c r="F22" s="14">
        <v>0.93</v>
      </c>
      <c r="G22" s="14">
        <v>0.93</v>
      </c>
      <c r="H22" s="32">
        <v>0.93</v>
      </c>
    </row>
    <row r="23" spans="2:8" x14ac:dyDescent="0.25">
      <c r="C23" t="s">
        <v>101</v>
      </c>
      <c r="D23" s="12">
        <v>8780</v>
      </c>
      <c r="E23" s="12">
        <v>8780</v>
      </c>
      <c r="F23" s="12">
        <v>8780</v>
      </c>
      <c r="G23" s="12">
        <v>8780</v>
      </c>
      <c r="H23" s="33">
        <v>5515</v>
      </c>
    </row>
    <row r="24" spans="2:8" x14ac:dyDescent="0.25">
      <c r="C24" t="s">
        <v>18</v>
      </c>
      <c r="D24" s="8">
        <v>1</v>
      </c>
      <c r="E24" s="8">
        <v>1</v>
      </c>
      <c r="F24" s="8">
        <v>1</v>
      </c>
      <c r="G24" s="8">
        <v>1</v>
      </c>
      <c r="H24" s="34">
        <v>1</v>
      </c>
    </row>
    <row r="25" spans="2:8" x14ac:dyDescent="0.25">
      <c r="C25" t="s">
        <v>21</v>
      </c>
      <c r="D25" s="8">
        <v>5</v>
      </c>
      <c r="E25" s="8">
        <v>5</v>
      </c>
      <c r="F25" s="8">
        <v>5</v>
      </c>
      <c r="G25" s="8">
        <v>5</v>
      </c>
      <c r="H25" s="8">
        <v>5</v>
      </c>
    </row>
    <row r="26" spans="2:8" ht="31.5" x14ac:dyDescent="0.25">
      <c r="B26" t="s">
        <v>98</v>
      </c>
      <c r="C26" t="s">
        <v>15</v>
      </c>
      <c r="D26" s="8"/>
      <c r="E26" s="8"/>
      <c r="F26" s="8"/>
      <c r="G26" s="8"/>
      <c r="H26" s="35" t="s">
        <v>89</v>
      </c>
    </row>
    <row r="27" spans="2:8" ht="78.75" x14ac:dyDescent="0.25">
      <c r="C27" t="s">
        <v>72</v>
      </c>
      <c r="D27" s="8"/>
      <c r="E27" s="8"/>
      <c r="F27" s="8"/>
      <c r="G27" s="8"/>
      <c r="H27" s="36" t="s">
        <v>88</v>
      </c>
    </row>
    <row r="28" spans="2:8" x14ac:dyDescent="0.25">
      <c r="C28" t="s">
        <v>17</v>
      </c>
      <c r="D28" s="8"/>
      <c r="E28" s="8"/>
      <c r="F28" s="8"/>
      <c r="G28" s="8"/>
      <c r="H28" s="38">
        <v>0.97</v>
      </c>
    </row>
    <row r="29" spans="2:8" x14ac:dyDescent="0.25">
      <c r="C29" t="s">
        <v>25</v>
      </c>
      <c r="D29" s="8"/>
      <c r="E29" s="8"/>
      <c r="F29" s="8"/>
      <c r="G29" s="8"/>
      <c r="H29" s="37">
        <v>1920</v>
      </c>
    </row>
    <row r="30" spans="2:8" x14ac:dyDescent="0.25">
      <c r="C30" t="s">
        <v>18</v>
      </c>
      <c r="D30" s="8"/>
      <c r="E30" s="8"/>
      <c r="F30" s="8"/>
      <c r="G30" s="8"/>
      <c r="H30" s="39">
        <v>1</v>
      </c>
    </row>
    <row r="31" spans="2:8" x14ac:dyDescent="0.25">
      <c r="C31" t="s">
        <v>21</v>
      </c>
      <c r="D31" s="8"/>
      <c r="E31" s="8"/>
      <c r="F31" s="8"/>
      <c r="G31" s="8"/>
      <c r="H31" s="39">
        <v>10</v>
      </c>
    </row>
    <row r="32" spans="2:8" ht="31.5" x14ac:dyDescent="0.25">
      <c r="B32" t="s">
        <v>22</v>
      </c>
      <c r="C32" t="s">
        <v>15</v>
      </c>
      <c r="D32" s="8" t="s">
        <v>36</v>
      </c>
      <c r="E32" s="8" t="s">
        <v>36</v>
      </c>
      <c r="F32" s="8" t="s">
        <v>36</v>
      </c>
      <c r="G32" s="8" t="s">
        <v>36</v>
      </c>
      <c r="H32" s="8" t="s">
        <v>36</v>
      </c>
    </row>
    <row r="33" spans="2:8" ht="94.5" x14ac:dyDescent="0.25">
      <c r="C33" t="s">
        <v>72</v>
      </c>
      <c r="D33" s="26" t="s">
        <v>75</v>
      </c>
      <c r="E33" s="26" t="s">
        <v>75</v>
      </c>
      <c r="F33" s="26" t="s">
        <v>75</v>
      </c>
      <c r="G33" s="26" t="s">
        <v>75</v>
      </c>
      <c r="H33" s="26" t="s">
        <v>75</v>
      </c>
    </row>
    <row r="34" spans="2:8" x14ac:dyDescent="0.25">
      <c r="C34" t="s">
        <v>23</v>
      </c>
      <c r="D34" s="8">
        <v>7.4</v>
      </c>
      <c r="E34" s="8">
        <v>7.4</v>
      </c>
      <c r="F34" s="8">
        <v>7.4</v>
      </c>
      <c r="G34" s="8">
        <v>7.4</v>
      </c>
      <c r="H34" s="8">
        <v>7.4</v>
      </c>
    </row>
    <row r="35" spans="2:8" x14ac:dyDescent="0.25">
      <c r="C35" t="s">
        <v>24</v>
      </c>
      <c r="D35" s="14">
        <v>0.95</v>
      </c>
      <c r="E35" s="14">
        <v>0.95</v>
      </c>
      <c r="F35" s="14">
        <v>0.95</v>
      </c>
      <c r="G35" s="14">
        <v>0.95</v>
      </c>
      <c r="H35" s="14">
        <v>0.95</v>
      </c>
    </row>
    <row r="36" spans="2:8" x14ac:dyDescent="0.25">
      <c r="C36" t="s">
        <v>27</v>
      </c>
      <c r="D36" s="12">
        <v>6479</v>
      </c>
      <c r="E36" s="12">
        <v>6479</v>
      </c>
      <c r="F36" s="12">
        <v>6479</v>
      </c>
      <c r="G36" s="12">
        <v>6479</v>
      </c>
      <c r="H36" s="12">
        <v>6479</v>
      </c>
    </row>
    <row r="37" spans="2:8" x14ac:dyDescent="0.25">
      <c r="C37" t="s">
        <v>21</v>
      </c>
      <c r="D37" s="8">
        <v>10</v>
      </c>
      <c r="E37" s="8">
        <v>10</v>
      </c>
      <c r="F37" s="8">
        <v>10</v>
      </c>
      <c r="G37" s="8">
        <v>10</v>
      </c>
      <c r="H37" s="8">
        <v>10</v>
      </c>
    </row>
    <row r="38" spans="2:8" x14ac:dyDescent="0.25">
      <c r="C38" t="s">
        <v>30</v>
      </c>
      <c r="D38" s="14">
        <v>0.8</v>
      </c>
      <c r="E38" s="14">
        <v>0.8</v>
      </c>
      <c r="F38" s="14">
        <v>0.8</v>
      </c>
      <c r="G38" s="14">
        <v>0.8</v>
      </c>
      <c r="H38" s="14">
        <v>0.8</v>
      </c>
    </row>
    <row r="39" spans="2:8" x14ac:dyDescent="0.25">
      <c r="C39" t="s">
        <v>29</v>
      </c>
      <c r="D39" s="14">
        <v>0.8</v>
      </c>
      <c r="E39" s="14">
        <v>0.8</v>
      </c>
      <c r="F39" s="14">
        <v>0.8</v>
      </c>
      <c r="G39" s="14">
        <v>0.8</v>
      </c>
      <c r="H39" s="14">
        <v>0.8</v>
      </c>
    </row>
    <row r="40" spans="2:8" ht="31.5" x14ac:dyDescent="0.25">
      <c r="C40" s="28" t="s">
        <v>79</v>
      </c>
      <c r="D40" s="19">
        <v>0</v>
      </c>
      <c r="E40" s="19">
        <v>0</v>
      </c>
      <c r="F40" s="19">
        <f>32*100*3.2/1000</f>
        <v>10.24</v>
      </c>
      <c r="G40" s="19">
        <f>32*100*3.2/1000</f>
        <v>10.24</v>
      </c>
      <c r="H40" s="19">
        <f>32*100*3.2/1000</f>
        <v>10.24</v>
      </c>
    </row>
    <row r="41" spans="2:8" x14ac:dyDescent="0.25">
      <c r="B41" t="s">
        <v>102</v>
      </c>
      <c r="C41" t="s">
        <v>15</v>
      </c>
      <c r="D41" s="8" t="s">
        <v>35</v>
      </c>
      <c r="E41" s="8" t="s">
        <v>35</v>
      </c>
      <c r="F41" s="8" t="s">
        <v>35</v>
      </c>
      <c r="G41" s="8" t="s">
        <v>35</v>
      </c>
      <c r="H41" s="8"/>
    </row>
    <row r="42" spans="2:8" ht="94.5" x14ac:dyDescent="0.25">
      <c r="C42" t="s">
        <v>72</v>
      </c>
      <c r="D42" s="26" t="s">
        <v>76</v>
      </c>
      <c r="E42" s="26" t="s">
        <v>76</v>
      </c>
      <c r="F42" s="26" t="s">
        <v>76</v>
      </c>
      <c r="G42" s="26" t="s">
        <v>76</v>
      </c>
      <c r="H42" s="26"/>
    </row>
    <row r="43" spans="2:8" x14ac:dyDescent="0.25">
      <c r="C43" t="s">
        <v>17</v>
      </c>
      <c r="D43" s="14">
        <v>0.98</v>
      </c>
      <c r="E43" s="14">
        <v>0.98</v>
      </c>
      <c r="F43" s="14">
        <v>0.98</v>
      </c>
      <c r="G43" s="14">
        <v>0.98</v>
      </c>
      <c r="H43" s="14"/>
    </row>
    <row r="44" spans="2:8" x14ac:dyDescent="0.25">
      <c r="C44" t="s">
        <v>26</v>
      </c>
      <c r="D44" s="12">
        <v>515</v>
      </c>
      <c r="E44" s="12">
        <v>515</v>
      </c>
      <c r="F44" s="12">
        <v>515</v>
      </c>
      <c r="G44" s="12">
        <v>515</v>
      </c>
      <c r="H44" s="12"/>
    </row>
    <row r="45" spans="2:8" x14ac:dyDescent="0.25">
      <c r="C45" t="s">
        <v>62</v>
      </c>
      <c r="D45" s="8">
        <v>1</v>
      </c>
      <c r="E45" s="8">
        <v>1</v>
      </c>
      <c r="F45" s="8">
        <v>1</v>
      </c>
      <c r="G45" s="8">
        <v>1</v>
      </c>
      <c r="H45" s="8"/>
    </row>
    <row r="46" spans="2:8" x14ac:dyDescent="0.25">
      <c r="C46" t="s">
        <v>21</v>
      </c>
      <c r="D46" s="8">
        <v>5</v>
      </c>
      <c r="E46" s="8">
        <v>5</v>
      </c>
      <c r="F46" s="8">
        <v>5</v>
      </c>
      <c r="G46" s="8">
        <v>5</v>
      </c>
      <c r="H46" s="8"/>
    </row>
    <row r="47" spans="2:8" ht="31.5" x14ac:dyDescent="0.25">
      <c r="B47" t="s">
        <v>45</v>
      </c>
      <c r="C47" s="28" t="s">
        <v>47</v>
      </c>
      <c r="D47" s="18">
        <v>4.7</v>
      </c>
      <c r="E47" s="18">
        <v>4.7</v>
      </c>
      <c r="F47" s="18">
        <v>4.7</v>
      </c>
      <c r="G47" s="18">
        <v>4.7</v>
      </c>
      <c r="H47" s="18">
        <v>4.7</v>
      </c>
    </row>
    <row r="48" spans="2:8" ht="31.5" x14ac:dyDescent="0.25">
      <c r="C48" t="s">
        <v>15</v>
      </c>
      <c r="D48" s="7" t="s">
        <v>31</v>
      </c>
      <c r="E48" s="7" t="s">
        <v>31</v>
      </c>
      <c r="F48" s="7" t="s">
        <v>31</v>
      </c>
      <c r="G48" s="7" t="s">
        <v>31</v>
      </c>
      <c r="H48" s="7" t="s">
        <v>31</v>
      </c>
    </row>
    <row r="49" spans="1:8" ht="78.75" x14ac:dyDescent="0.25">
      <c r="C49" t="s">
        <v>72</v>
      </c>
      <c r="D49" s="27" t="s">
        <v>77</v>
      </c>
      <c r="E49" s="27" t="s">
        <v>77</v>
      </c>
      <c r="F49" s="27" t="s">
        <v>77</v>
      </c>
      <c r="G49" s="27" t="s">
        <v>77</v>
      </c>
      <c r="H49" s="27" t="s">
        <v>77</v>
      </c>
    </row>
    <row r="50" spans="1:8" x14ac:dyDescent="0.25">
      <c r="C50" t="s">
        <v>19</v>
      </c>
      <c r="D50" s="11">
        <v>330</v>
      </c>
      <c r="E50" s="11">
        <v>330</v>
      </c>
      <c r="F50" s="11">
        <v>330</v>
      </c>
      <c r="G50" s="11">
        <v>330</v>
      </c>
      <c r="H50" s="11">
        <v>330</v>
      </c>
    </row>
    <row r="51" spans="1:8" x14ac:dyDescent="0.25">
      <c r="C51" t="s">
        <v>20</v>
      </c>
      <c r="D51" s="12">
        <v>380</v>
      </c>
      <c r="E51" s="12">
        <v>380</v>
      </c>
      <c r="F51" s="12">
        <v>380</v>
      </c>
      <c r="G51" s="12">
        <v>380</v>
      </c>
      <c r="H51" s="12">
        <v>380</v>
      </c>
    </row>
    <row r="52" spans="1:8" x14ac:dyDescent="0.25">
      <c r="C52" t="s">
        <v>32</v>
      </c>
      <c r="D52" s="13">
        <v>66.38</v>
      </c>
      <c r="E52" s="13">
        <v>66.38</v>
      </c>
      <c r="F52" s="13">
        <v>66.38</v>
      </c>
      <c r="G52" s="13">
        <v>66.38</v>
      </c>
      <c r="H52" s="13">
        <v>66.38</v>
      </c>
    </row>
    <row r="53" spans="1:8" x14ac:dyDescent="0.25">
      <c r="C53" t="s">
        <v>33</v>
      </c>
      <c r="D53" s="13">
        <v>40</v>
      </c>
      <c r="E53" s="13">
        <v>40</v>
      </c>
      <c r="F53" s="13">
        <v>40</v>
      </c>
      <c r="G53" s="13">
        <v>40</v>
      </c>
      <c r="H53" s="13">
        <v>40</v>
      </c>
    </row>
    <row r="54" spans="1:8" x14ac:dyDescent="0.25">
      <c r="C54" t="s">
        <v>21</v>
      </c>
      <c r="D54" s="8">
        <v>25</v>
      </c>
      <c r="E54" s="8">
        <v>25</v>
      </c>
      <c r="F54" s="8">
        <v>25</v>
      </c>
      <c r="G54" s="8">
        <v>25</v>
      </c>
      <c r="H54" s="8">
        <v>25</v>
      </c>
    </row>
    <row r="55" spans="1:8" x14ac:dyDescent="0.25">
      <c r="C55" t="s">
        <v>29</v>
      </c>
      <c r="D55" s="14">
        <v>0.8</v>
      </c>
      <c r="E55" s="14">
        <v>0.8</v>
      </c>
      <c r="F55" s="14">
        <v>0.8</v>
      </c>
      <c r="G55" s="14">
        <v>0.8</v>
      </c>
      <c r="H55" s="14">
        <v>0.8</v>
      </c>
    </row>
    <row r="56" spans="1:8" ht="31.5" x14ac:dyDescent="0.25">
      <c r="C56" s="28" t="s">
        <v>78</v>
      </c>
      <c r="D56" s="19">
        <v>0</v>
      </c>
      <c r="E56" s="19">
        <v>0</v>
      </c>
      <c r="F56" s="19">
        <f>180*12*(1-0.2*(2020-2003)/25)/1000</f>
        <v>1.8662399999999999</v>
      </c>
      <c r="G56" s="19">
        <f>180*12*(1-0.2*(2020-2003)/25)/1000</f>
        <v>1.8662399999999999</v>
      </c>
      <c r="H56" s="19">
        <f>180*12*(1-0.2*(2020-2003)/25)/1000</f>
        <v>1.8662399999999999</v>
      </c>
    </row>
    <row r="57" spans="1:8" x14ac:dyDescent="0.25">
      <c r="B57" t="s">
        <v>64</v>
      </c>
      <c r="C57" t="s">
        <v>63</v>
      </c>
      <c r="D57" s="19" t="s">
        <v>66</v>
      </c>
      <c r="E57" s="19" t="s">
        <v>66</v>
      </c>
      <c r="F57" s="19" t="s">
        <v>66</v>
      </c>
      <c r="G57" s="19" t="s">
        <v>66</v>
      </c>
      <c r="H57" s="19" t="s">
        <v>66</v>
      </c>
    </row>
    <row r="58" spans="1:8" x14ac:dyDescent="0.25">
      <c r="C58" t="s">
        <v>73</v>
      </c>
      <c r="D58" s="19" t="s">
        <v>66</v>
      </c>
      <c r="E58" s="19" t="s">
        <v>66</v>
      </c>
      <c r="F58" s="19" t="s">
        <v>66</v>
      </c>
      <c r="G58" s="19" t="s">
        <v>66</v>
      </c>
      <c r="H58" s="19" t="s">
        <v>66</v>
      </c>
    </row>
    <row r="59" spans="1:8" x14ac:dyDescent="0.25">
      <c r="C59" t="s">
        <v>16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</row>
    <row r="60" spans="1:8" x14ac:dyDescent="0.25">
      <c r="C60" t="s">
        <v>21</v>
      </c>
      <c r="D60" s="10">
        <v>5</v>
      </c>
      <c r="E60" s="10">
        <v>5</v>
      </c>
      <c r="F60" s="10">
        <v>5</v>
      </c>
      <c r="G60" s="10">
        <v>5</v>
      </c>
      <c r="H60" s="10">
        <v>5</v>
      </c>
    </row>
    <row r="61" spans="1:8" x14ac:dyDescent="0.25">
      <c r="A61" t="s">
        <v>12</v>
      </c>
      <c r="B61" t="s">
        <v>37</v>
      </c>
      <c r="C61" t="s">
        <v>38</v>
      </c>
      <c r="D61" s="1">
        <f>SUM(D10:D17)</f>
        <v>13921</v>
      </c>
      <c r="E61" s="1">
        <f>SUM(E10:E17)</f>
        <v>8961</v>
      </c>
      <c r="F61" s="1">
        <f>SUM(F10:F17)</f>
        <v>8961</v>
      </c>
      <c r="G61" s="1">
        <f>SUM(G10:G17)</f>
        <v>8961</v>
      </c>
      <c r="H61" s="1">
        <f>SUM(H10:H17)</f>
        <v>8961</v>
      </c>
    </row>
    <row r="62" spans="1:8" x14ac:dyDescent="0.25">
      <c r="C62" t="s">
        <v>40</v>
      </c>
      <c r="D62" s="3">
        <f>D61/365</f>
        <v>38.139726027397259</v>
      </c>
      <c r="E62" s="3">
        <f>E61/365</f>
        <v>24.550684931506851</v>
      </c>
      <c r="F62" s="3">
        <f>F61/365</f>
        <v>24.550684931506851</v>
      </c>
      <c r="G62" s="3">
        <f>G61/365</f>
        <v>24.550684931506851</v>
      </c>
      <c r="H62" s="3">
        <f>H61/365</f>
        <v>24.550684931506851</v>
      </c>
    </row>
    <row r="63" spans="1:8" x14ac:dyDescent="0.25">
      <c r="B63" t="s">
        <v>97</v>
      </c>
      <c r="C63" t="s">
        <v>95</v>
      </c>
      <c r="D63" s="3">
        <f>D62/D22</f>
        <v>41.010458093975544</v>
      </c>
      <c r="E63" s="3">
        <f>E62/E22</f>
        <v>26.398585947856827</v>
      </c>
      <c r="F63" s="3">
        <f>F62/F22</f>
        <v>26.398585947856827</v>
      </c>
      <c r="G63" s="3">
        <f>G62/G22</f>
        <v>26.398585947856827</v>
      </c>
      <c r="H63" s="3">
        <f>H62/H22</f>
        <v>26.398585947856827</v>
      </c>
    </row>
    <row r="64" spans="1:8" x14ac:dyDescent="0.25">
      <c r="C64" t="s">
        <v>42</v>
      </c>
      <c r="D64" s="3">
        <f>D63/D35</f>
        <v>43.168903256816364</v>
      </c>
      <c r="E64" s="3">
        <f>E63/E35</f>
        <v>27.787985208270346</v>
      </c>
      <c r="F64" s="3">
        <f>F63/F35</f>
        <v>27.787985208270346</v>
      </c>
      <c r="G64" s="3">
        <f>G63/G35</f>
        <v>27.787985208270346</v>
      </c>
      <c r="H64" s="3">
        <f>H63/H35</f>
        <v>27.787985208270346</v>
      </c>
    </row>
    <row r="65" spans="2:8" x14ac:dyDescent="0.25">
      <c r="B65" t="s">
        <v>93</v>
      </c>
      <c r="C65" t="s">
        <v>43</v>
      </c>
      <c r="D65" s="3">
        <f>D64/D43</f>
        <v>44.049901282465676</v>
      </c>
      <c r="E65" s="3">
        <f>E64/E43</f>
        <v>28.355086947214637</v>
      </c>
      <c r="F65" s="3">
        <f>F64/F43</f>
        <v>28.355086947214637</v>
      </c>
      <c r="G65" s="3">
        <f>G64/G43</f>
        <v>28.355086947214637</v>
      </c>
      <c r="H65" s="3"/>
    </row>
    <row r="66" spans="2:8" x14ac:dyDescent="0.25">
      <c r="B66" t="s">
        <v>94</v>
      </c>
      <c r="C66" t="s">
        <v>41</v>
      </c>
      <c r="D66" s="3"/>
      <c r="E66" s="3"/>
      <c r="F66" s="3"/>
      <c r="G66" s="3"/>
      <c r="H66" s="3">
        <f>H64/H28</f>
        <v>28.647407431206542</v>
      </c>
    </row>
    <row r="67" spans="2:8" x14ac:dyDescent="0.25">
      <c r="B67" t="s">
        <v>22</v>
      </c>
      <c r="C67" t="s">
        <v>44</v>
      </c>
      <c r="D67" s="3">
        <f>D8*D19*D63/D38/D39</f>
        <v>64.078840771836781</v>
      </c>
      <c r="E67" s="3">
        <f>E8*E19*E63/E38/E39</f>
        <v>41.247790543526293</v>
      </c>
      <c r="F67" s="3">
        <f>F8*F19*F63/F38/F39</f>
        <v>41.247790543526293</v>
      </c>
      <c r="G67" s="3">
        <f>G8*G19*G63/G38/G39</f>
        <v>12.374337163057886</v>
      </c>
      <c r="H67" s="3">
        <f>H8*H19*H63/H38/H39</f>
        <v>12.374337163057886</v>
      </c>
    </row>
    <row r="68" spans="2:8" x14ac:dyDescent="0.25">
      <c r="C68" t="s">
        <v>55</v>
      </c>
      <c r="D68" s="3">
        <f>D67-D40</f>
        <v>64.078840771836781</v>
      </c>
      <c r="E68" s="3">
        <f>E67-E40</f>
        <v>41.247790543526293</v>
      </c>
      <c r="F68" s="3">
        <f>F67-F40</f>
        <v>31.007790543526291</v>
      </c>
      <c r="G68" s="3">
        <f>G67-G40</f>
        <v>2.1343371630578858</v>
      </c>
      <c r="H68" s="3">
        <f>H67-H40</f>
        <v>2.1343371630578858</v>
      </c>
    </row>
    <row r="69" spans="2:8" x14ac:dyDescent="0.25">
      <c r="C69" t="s">
        <v>56</v>
      </c>
      <c r="D69">
        <f>ROUND(D68/D34,0)</f>
        <v>9</v>
      </c>
      <c r="E69">
        <f>ROUND(E68/E34,0)</f>
        <v>6</v>
      </c>
      <c r="F69">
        <f>ROUND(F68/F34,0)</f>
        <v>4</v>
      </c>
      <c r="G69">
        <f>ROUND(G68/G34,0)</f>
        <v>0</v>
      </c>
      <c r="H69">
        <f>ROUND(H68/H34,0)</f>
        <v>0</v>
      </c>
    </row>
    <row r="70" spans="2:8" x14ac:dyDescent="0.25">
      <c r="B70" t="s">
        <v>45</v>
      </c>
      <c r="C70" t="s">
        <v>58</v>
      </c>
      <c r="D70" s="3">
        <f>D65/5</f>
        <v>8.8099802564931355</v>
      </c>
      <c r="E70" s="3">
        <f>E65/5</f>
        <v>5.6710173894429277</v>
      </c>
      <c r="F70" s="3">
        <f>F65/5</f>
        <v>5.6710173894429277</v>
      </c>
      <c r="G70" s="3">
        <f>G65/5</f>
        <v>5.6710173894429277</v>
      </c>
      <c r="H70" s="3">
        <f>H66/5</f>
        <v>5.7294814862413084</v>
      </c>
    </row>
    <row r="71" spans="2:8" x14ac:dyDescent="0.25">
      <c r="C71" t="s">
        <v>57</v>
      </c>
      <c r="D71" s="3">
        <f>D70-D56</f>
        <v>8.8099802564931355</v>
      </c>
      <c r="E71" s="3">
        <f>E70-E56</f>
        <v>5.6710173894429277</v>
      </c>
      <c r="F71" s="3">
        <f>F70-F56</f>
        <v>3.8047773894429278</v>
      </c>
      <c r="G71" s="3">
        <f>G70-G56</f>
        <v>3.8047773894429278</v>
      </c>
      <c r="H71" s="3">
        <f>H70-H56</f>
        <v>3.8632414862413085</v>
      </c>
    </row>
    <row r="72" spans="2:8" x14ac:dyDescent="0.25">
      <c r="C72" t="s">
        <v>9</v>
      </c>
      <c r="D72" s="2">
        <f>D19*ROUND(D71/(D50/1000),0)/D55</f>
        <v>33.75</v>
      </c>
      <c r="E72" s="2">
        <f>E19*ROUND(E71/(E50/1000),0)/E55</f>
        <v>21.25</v>
      </c>
      <c r="F72" s="2">
        <f>F19*ROUND(F71/(F50/1000),0)/F55</f>
        <v>15</v>
      </c>
      <c r="G72" s="2">
        <f>G19*ROUND(G71/(G50/1000),0)/G55</f>
        <v>15</v>
      </c>
      <c r="H72" s="2">
        <f>H19*ROUND(H71/(H50/1000),0)/H55</f>
        <v>15</v>
      </c>
    </row>
    <row r="73" spans="2:8" x14ac:dyDescent="0.25">
      <c r="B73" t="s">
        <v>60</v>
      </c>
      <c r="C73" t="s">
        <v>103</v>
      </c>
      <c r="D73" s="15">
        <f>D23*D24</f>
        <v>8780</v>
      </c>
      <c r="E73" s="15">
        <f>E23*E24</f>
        <v>8780</v>
      </c>
      <c r="F73" s="15">
        <f>F23*F24</f>
        <v>8780</v>
      </c>
      <c r="G73" s="15">
        <f>G23*G24</f>
        <v>8780</v>
      </c>
      <c r="H73" s="15">
        <f>H23*H24</f>
        <v>5515</v>
      </c>
    </row>
    <row r="74" spans="2:8" x14ac:dyDescent="0.25">
      <c r="C74" t="s">
        <v>48</v>
      </c>
      <c r="D74" s="15">
        <f>D29*D30</f>
        <v>0</v>
      </c>
      <c r="E74" s="15">
        <f t="shared" ref="E74:H74" si="0">E29*E30</f>
        <v>0</v>
      </c>
      <c r="F74" s="15">
        <f t="shared" si="0"/>
        <v>0</v>
      </c>
      <c r="G74" s="15">
        <f t="shared" si="0"/>
        <v>0</v>
      </c>
      <c r="H74" s="15">
        <f t="shared" si="0"/>
        <v>1920</v>
      </c>
    </row>
    <row r="75" spans="2:8" x14ac:dyDescent="0.25">
      <c r="C75" t="s">
        <v>49</v>
      </c>
      <c r="D75" s="15">
        <f>D36*D69</f>
        <v>58311</v>
      </c>
      <c r="E75" s="15">
        <f>E36*E69</f>
        <v>38874</v>
      </c>
      <c r="F75" s="15">
        <f>F36*F69</f>
        <v>25916</v>
      </c>
      <c r="G75" s="15">
        <f>G36*G69</f>
        <v>0</v>
      </c>
      <c r="H75" s="15">
        <f>H36*H69</f>
        <v>0</v>
      </c>
    </row>
    <row r="76" spans="2:8" x14ac:dyDescent="0.25">
      <c r="C76" t="s">
        <v>50</v>
      </c>
      <c r="D76" s="15">
        <f>D44*D45</f>
        <v>515</v>
      </c>
      <c r="E76" s="15">
        <f>E44*E45</f>
        <v>515</v>
      </c>
      <c r="F76" s="15">
        <f>F44*F45</f>
        <v>515</v>
      </c>
      <c r="G76" s="15">
        <f>G44*G45</f>
        <v>515</v>
      </c>
      <c r="H76" s="15">
        <f>H44*H45</f>
        <v>0</v>
      </c>
    </row>
    <row r="77" spans="2:8" x14ac:dyDescent="0.25">
      <c r="C77" t="s">
        <v>51</v>
      </c>
      <c r="D77" s="15">
        <f>D51*D72</f>
        <v>12825</v>
      </c>
      <c r="E77" s="15">
        <f>E51*E72</f>
        <v>8075</v>
      </c>
      <c r="F77" s="15">
        <f>F51*F72</f>
        <v>5700</v>
      </c>
      <c r="G77" s="15">
        <f>G51*G72</f>
        <v>5700</v>
      </c>
      <c r="H77" s="15">
        <f>H51*H72</f>
        <v>5700</v>
      </c>
    </row>
    <row r="78" spans="2:8" x14ac:dyDescent="0.25">
      <c r="C78" t="s">
        <v>65</v>
      </c>
      <c r="D78" s="15">
        <f>D59</f>
        <v>0</v>
      </c>
      <c r="E78" s="15">
        <f>E59</f>
        <v>0</v>
      </c>
      <c r="F78" s="15">
        <f>F59</f>
        <v>0</v>
      </c>
      <c r="G78" s="15">
        <f>G59</f>
        <v>0</v>
      </c>
      <c r="H78" s="15">
        <f>H59</f>
        <v>0</v>
      </c>
    </row>
    <row r="79" spans="2:8" x14ac:dyDescent="0.25">
      <c r="C79" t="s">
        <v>8</v>
      </c>
      <c r="D79" s="15">
        <f>SUM(D73:D78)</f>
        <v>80431</v>
      </c>
      <c r="E79" s="15">
        <f t="shared" ref="E79:G79" si="1">SUM(E73:E78)</f>
        <v>56244</v>
      </c>
      <c r="F79" s="15">
        <f t="shared" si="1"/>
        <v>40911</v>
      </c>
      <c r="G79" s="15">
        <f t="shared" si="1"/>
        <v>14995</v>
      </c>
      <c r="H79" s="15">
        <f t="shared" ref="H79" si="2">SUM(H73:H78)</f>
        <v>13135</v>
      </c>
    </row>
    <row r="80" spans="2:8" x14ac:dyDescent="0.25">
      <c r="B80" t="s">
        <v>70</v>
      </c>
      <c r="C80" t="s">
        <v>103</v>
      </c>
      <c r="D80" s="16">
        <f>D73/D25</f>
        <v>1756</v>
      </c>
      <c r="E80" s="16">
        <f>E73/E25</f>
        <v>1756</v>
      </c>
      <c r="F80" s="16">
        <f>F73/F25</f>
        <v>1756</v>
      </c>
      <c r="G80" s="16">
        <f>G73/G25</f>
        <v>1756</v>
      </c>
      <c r="H80" s="16">
        <f>H73/H25</f>
        <v>1103</v>
      </c>
    </row>
    <row r="81" spans="2:8" x14ac:dyDescent="0.25">
      <c r="C81" t="s">
        <v>48</v>
      </c>
      <c r="D81" s="40"/>
      <c r="E81" s="16"/>
      <c r="F81" s="16"/>
      <c r="G81" s="16"/>
      <c r="H81" s="16">
        <f>H74/H31</f>
        <v>192</v>
      </c>
    </row>
    <row r="82" spans="2:8" x14ac:dyDescent="0.25">
      <c r="C82" t="s">
        <v>49</v>
      </c>
      <c r="D82" s="15">
        <f>D75/D37</f>
        <v>5831.1</v>
      </c>
      <c r="E82" s="15">
        <f>E75/E37</f>
        <v>3887.4</v>
      </c>
      <c r="F82" s="15">
        <f>F75/F37</f>
        <v>2591.6</v>
      </c>
      <c r="G82" s="15">
        <f>G75/G37</f>
        <v>0</v>
      </c>
      <c r="H82" s="15">
        <f>H75/H37</f>
        <v>0</v>
      </c>
    </row>
    <row r="83" spans="2:8" x14ac:dyDescent="0.25">
      <c r="C83" t="s">
        <v>50</v>
      </c>
      <c r="D83" s="15">
        <f>D76/D46</f>
        <v>103</v>
      </c>
      <c r="E83" s="15">
        <f>E76/E46</f>
        <v>103</v>
      </c>
      <c r="F83" s="15">
        <f>F76/F46</f>
        <v>103</v>
      </c>
      <c r="G83" s="15">
        <f>G76/G46</f>
        <v>103</v>
      </c>
      <c r="H83" s="15"/>
    </row>
    <row r="84" spans="2:8" x14ac:dyDescent="0.25">
      <c r="C84" t="s">
        <v>51</v>
      </c>
      <c r="D84" s="15">
        <f>D77/D54</f>
        <v>513</v>
      </c>
      <c r="E84" s="15">
        <f>E77/E54</f>
        <v>323</v>
      </c>
      <c r="F84" s="15">
        <f>F77/F54</f>
        <v>228</v>
      </c>
      <c r="G84" s="15">
        <f>G77/G54</f>
        <v>228</v>
      </c>
      <c r="H84" s="15">
        <f>H77/H54</f>
        <v>228</v>
      </c>
    </row>
    <row r="85" spans="2:8" x14ac:dyDescent="0.25">
      <c r="C85" t="s">
        <v>65</v>
      </c>
      <c r="D85" s="15">
        <f>D78/D60</f>
        <v>0</v>
      </c>
      <c r="E85" s="15">
        <f>E78/E60</f>
        <v>0</v>
      </c>
      <c r="F85" s="15">
        <f>F78/F60</f>
        <v>0</v>
      </c>
      <c r="G85" s="15">
        <f>G78/G60</f>
        <v>0</v>
      </c>
      <c r="H85" s="15">
        <f>H78/H60</f>
        <v>0</v>
      </c>
    </row>
    <row r="86" spans="2:8" x14ac:dyDescent="0.25">
      <c r="C86" t="s">
        <v>52</v>
      </c>
      <c r="D86" s="16">
        <f>-D18</f>
        <v>-1500</v>
      </c>
      <c r="E86" s="16">
        <f>-E18</f>
        <v>-1000</v>
      </c>
      <c r="F86" s="16">
        <f>-F18</f>
        <v>-1000</v>
      </c>
      <c r="G86" s="16">
        <f>-G18</f>
        <v>-1000</v>
      </c>
      <c r="H86" s="16">
        <f>-H18</f>
        <v>-1000</v>
      </c>
    </row>
    <row r="87" spans="2:8" x14ac:dyDescent="0.25">
      <c r="C87" t="s">
        <v>8</v>
      </c>
      <c r="D87" s="16">
        <f>SUM(D80:D86)</f>
        <v>6703.1</v>
      </c>
      <c r="E87" s="16">
        <f t="shared" ref="E87:G87" si="3">SUM(E80:E86)</f>
        <v>5069.3999999999996</v>
      </c>
      <c r="F87" s="16">
        <f t="shared" si="3"/>
        <v>3678.6000000000004</v>
      </c>
      <c r="G87" s="16">
        <f t="shared" si="3"/>
        <v>1087</v>
      </c>
      <c r="H87" s="16">
        <f t="shared" ref="H87" si="4">SUM(H80:H86)</f>
        <v>523</v>
      </c>
    </row>
    <row r="88" spans="2:8" x14ac:dyDescent="0.25">
      <c r="B88" t="s">
        <v>71</v>
      </c>
      <c r="D88" s="5">
        <f>D87/365</f>
        <v>18.364657534246575</v>
      </c>
      <c r="E88" s="5">
        <f t="shared" ref="E88:G88" si="5">E87/365</f>
        <v>13.888767123287669</v>
      </c>
      <c r="F88" s="5">
        <f t="shared" si="5"/>
        <v>10.078356164383562</v>
      </c>
      <c r="G88" s="5">
        <f t="shared" si="5"/>
        <v>2.978082191780822</v>
      </c>
      <c r="H88" s="5">
        <f t="shared" ref="H88" si="6">H87/365</f>
        <v>1.4328767123287671</v>
      </c>
    </row>
  </sheetData>
  <hyperlinks>
    <hyperlink ref="D21" r:id="rId1" xr:uid="{C98D3324-6059-448F-8C05-83B13879F8E2}"/>
    <hyperlink ref="E21" r:id="rId2" xr:uid="{2F6DA68C-C8A0-4FE4-8B3C-A144080DDE7D}"/>
    <hyperlink ref="F21" r:id="rId3" xr:uid="{8D3FACD8-C8DF-4542-9F0C-D8465D5D7CEC}"/>
    <hyperlink ref="G21" r:id="rId4" xr:uid="{16CF0070-E1A3-4709-B618-75CC2366090D}"/>
    <hyperlink ref="D33" r:id="rId5" xr:uid="{EE18B901-1248-461D-9B26-C026FAA85C65}"/>
    <hyperlink ref="E33" r:id="rId6" xr:uid="{A79DFE22-42D9-4FA5-B950-C5B08BEC9518}"/>
    <hyperlink ref="F33" r:id="rId7" xr:uid="{EB3B72B1-37AE-4A56-8204-E46F8C8EAC6C}"/>
    <hyperlink ref="G33" r:id="rId8" xr:uid="{179208EF-CDCD-4944-8BDE-0FA7D5A2BB12}"/>
    <hyperlink ref="D42" r:id="rId9" xr:uid="{CAA89BEF-BDF4-48CE-A6E2-A9CAECC90924}"/>
    <hyperlink ref="E42" r:id="rId10" xr:uid="{D1AC8D17-EAEE-41E5-A10B-E8873DA31940}"/>
    <hyperlink ref="F42" r:id="rId11" xr:uid="{7A093F98-DBA8-4455-BC5C-C867C0BF4FF8}"/>
    <hyperlink ref="G42" r:id="rId12" xr:uid="{144F8744-E098-4FB8-BE99-DCB23FBF0EC6}"/>
    <hyperlink ref="D49" r:id="rId13" xr:uid="{25E39CFE-1217-4F68-B2F4-9D62C70A939B}"/>
    <hyperlink ref="E49" r:id="rId14" xr:uid="{9F79216A-451C-429B-8FB2-6A973A6C55D3}"/>
    <hyperlink ref="F49" r:id="rId15" xr:uid="{1E619003-2344-47BB-AF54-5E43E53C2DAF}"/>
    <hyperlink ref="G49" r:id="rId16" xr:uid="{5157EB5B-746A-4727-BBEC-A12B482A7F86}"/>
    <hyperlink ref="H21" r:id="rId17" xr:uid="{23359951-24FA-4797-AFD5-0BAFC550A9BF}"/>
    <hyperlink ref="H33" r:id="rId18" xr:uid="{0232C004-442E-4248-9CE0-4F342890FD04}"/>
    <hyperlink ref="H49" r:id="rId19" xr:uid="{19A43524-D70D-4DD2-BC0F-3A1D16CF8E42}"/>
    <hyperlink ref="H27" r:id="rId20" xr:uid="{FE7F2CDA-2BA8-492F-83E5-52AA827CFF8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C8250-D5AB-4068-8675-C9678EF6EDD8}">
  <dimension ref="A1:B10"/>
  <sheetViews>
    <sheetView workbookViewId="0"/>
  </sheetViews>
  <sheetFormatPr defaultRowHeight="15.75" x14ac:dyDescent="0.25"/>
  <cols>
    <col min="1" max="1" width="14.875" bestFit="1" customWidth="1"/>
  </cols>
  <sheetData>
    <row r="1" spans="1:2" x14ac:dyDescent="0.25">
      <c r="A1" s="4" t="s">
        <v>69</v>
      </c>
    </row>
    <row r="2" spans="1:2" x14ac:dyDescent="0.25">
      <c r="A2" s="6" t="s">
        <v>0</v>
      </c>
      <c r="B2" s="23">
        <v>4300</v>
      </c>
    </row>
    <row r="3" spans="1:2" x14ac:dyDescent="0.25">
      <c r="A3" s="6" t="s">
        <v>5</v>
      </c>
      <c r="B3" s="24">
        <v>3143</v>
      </c>
    </row>
    <row r="4" spans="1:2" x14ac:dyDescent="0.25">
      <c r="A4" s="6" t="s">
        <v>7</v>
      </c>
      <c r="B4" s="24">
        <v>2177</v>
      </c>
    </row>
    <row r="5" spans="1:2" x14ac:dyDescent="0.25">
      <c r="A5" s="6" t="s">
        <v>6</v>
      </c>
      <c r="B5" s="24">
        <v>1818</v>
      </c>
    </row>
    <row r="6" spans="1:2" x14ac:dyDescent="0.25">
      <c r="A6" s="6" t="s">
        <v>2</v>
      </c>
      <c r="B6" s="24">
        <v>822</v>
      </c>
    </row>
    <row r="7" spans="1:2" x14ac:dyDescent="0.25">
      <c r="A7" s="6" t="s">
        <v>1</v>
      </c>
      <c r="B7" s="24">
        <v>660</v>
      </c>
    </row>
    <row r="8" spans="1:2" x14ac:dyDescent="0.25">
      <c r="A8" s="6" t="s">
        <v>3</v>
      </c>
      <c r="B8" s="24">
        <v>601</v>
      </c>
    </row>
    <row r="9" spans="1:2" x14ac:dyDescent="0.25">
      <c r="A9" s="6" t="s">
        <v>4</v>
      </c>
      <c r="B9" s="24">
        <v>400</v>
      </c>
    </row>
    <row r="10" spans="1:2" x14ac:dyDescent="0.25">
      <c r="B10" s="2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E0CD8-037A-4C79-972A-EA0C8CA50B5E}">
  <dimension ref="A1:J9"/>
  <sheetViews>
    <sheetView tabSelected="1" workbookViewId="0"/>
  </sheetViews>
  <sheetFormatPr defaultRowHeight="15.75" x14ac:dyDescent="0.25"/>
  <cols>
    <col min="1" max="1" width="18.375" bestFit="1" customWidth="1"/>
    <col min="6" max="6" width="11.125" bestFit="1" customWidth="1"/>
    <col min="7" max="7" width="11.625" bestFit="1" customWidth="1"/>
    <col min="8" max="8" width="11.5" customWidth="1"/>
    <col min="9" max="9" width="10.5" bestFit="1" customWidth="1"/>
    <col min="10" max="10" width="13.75" bestFit="1" customWidth="1"/>
  </cols>
  <sheetData>
    <row r="1" spans="1:10" x14ac:dyDescent="0.25">
      <c r="A1" t="s">
        <v>104</v>
      </c>
      <c r="H1" t="s">
        <v>128</v>
      </c>
    </row>
    <row r="2" spans="1:10" x14ac:dyDescent="0.25">
      <c r="F2" t="s">
        <v>110</v>
      </c>
    </row>
    <row r="3" spans="1:10" x14ac:dyDescent="0.25">
      <c r="A3" s="4" t="s">
        <v>105</v>
      </c>
      <c r="B3" s="4" t="s">
        <v>106</v>
      </c>
      <c r="C3" s="4" t="s">
        <v>107</v>
      </c>
      <c r="D3" s="4" t="s">
        <v>108</v>
      </c>
      <c r="E3" s="4" t="s">
        <v>109</v>
      </c>
      <c r="F3" s="4" t="s">
        <v>111</v>
      </c>
      <c r="G3" s="4" t="s">
        <v>112</v>
      </c>
      <c r="H3" s="4" t="s">
        <v>127</v>
      </c>
      <c r="I3" s="4" t="s">
        <v>118</v>
      </c>
      <c r="J3" s="4" t="s">
        <v>119</v>
      </c>
    </row>
    <row r="4" spans="1:10" x14ac:dyDescent="0.25">
      <c r="A4" t="s">
        <v>114</v>
      </c>
      <c r="B4">
        <v>325</v>
      </c>
      <c r="C4" s="42">
        <v>60</v>
      </c>
      <c r="D4" s="45">
        <v>355</v>
      </c>
      <c r="E4" s="44">
        <f>D4/B4</f>
        <v>1.0923076923076922</v>
      </c>
      <c r="F4">
        <v>25</v>
      </c>
      <c r="G4" s="42">
        <v>25</v>
      </c>
      <c r="H4" s="47">
        <f>E4/MIN(F4,G4)</f>
        <v>4.369230769230769E-2</v>
      </c>
      <c r="I4" s="42" t="s">
        <v>122</v>
      </c>
      <c r="J4" s="42" t="s">
        <v>123</v>
      </c>
    </row>
    <row r="5" spans="1:10" x14ac:dyDescent="0.25">
      <c r="A5" t="s">
        <v>113</v>
      </c>
      <c r="B5">
        <v>360</v>
      </c>
      <c r="C5" s="42">
        <v>60</v>
      </c>
      <c r="D5" s="45">
        <v>418</v>
      </c>
      <c r="E5" s="44">
        <f>D5/B5</f>
        <v>1.1611111111111112</v>
      </c>
      <c r="F5">
        <v>25</v>
      </c>
      <c r="G5" s="42">
        <v>25</v>
      </c>
      <c r="H5" s="47">
        <f>E5/MIN(F5,G5)</f>
        <v>4.6444444444444448E-2</v>
      </c>
      <c r="I5" s="42" t="s">
        <v>120</v>
      </c>
      <c r="J5" s="42" t="s">
        <v>121</v>
      </c>
    </row>
    <row r="6" spans="1:10" x14ac:dyDescent="0.25">
      <c r="A6" t="s">
        <v>114</v>
      </c>
      <c r="B6">
        <v>330</v>
      </c>
      <c r="C6" s="42">
        <v>60</v>
      </c>
      <c r="D6" s="45">
        <v>390</v>
      </c>
      <c r="E6" s="44">
        <f>D6/B6</f>
        <v>1.1818181818181819</v>
      </c>
      <c r="F6">
        <v>25</v>
      </c>
      <c r="G6" s="42">
        <v>25</v>
      </c>
      <c r="H6" s="47">
        <f t="shared" ref="H6:H9" si="0">E6/MIN(F6,G6)</f>
        <v>4.7272727272727272E-2</v>
      </c>
      <c r="I6" s="42" t="s">
        <v>122</v>
      </c>
      <c r="J6" s="42" t="s">
        <v>123</v>
      </c>
    </row>
    <row r="7" spans="1:10" x14ac:dyDescent="0.25">
      <c r="A7" t="s">
        <v>116</v>
      </c>
      <c r="B7">
        <v>325</v>
      </c>
      <c r="C7" s="42">
        <v>60</v>
      </c>
      <c r="D7" s="45">
        <v>209</v>
      </c>
      <c r="E7" s="43">
        <f>D7/B7</f>
        <v>0.6430769230769231</v>
      </c>
      <c r="F7">
        <v>25</v>
      </c>
      <c r="G7" s="41">
        <v>12</v>
      </c>
      <c r="H7" s="47">
        <f>E7/MIN(F7,G7)</f>
        <v>5.3589743589743589E-2</v>
      </c>
      <c r="I7" s="42" t="s">
        <v>124</v>
      </c>
      <c r="J7" s="46" t="s">
        <v>126</v>
      </c>
    </row>
    <row r="8" spans="1:10" x14ac:dyDescent="0.25">
      <c r="A8" t="s">
        <v>115</v>
      </c>
      <c r="B8">
        <v>320</v>
      </c>
      <c r="C8" s="42">
        <v>60</v>
      </c>
      <c r="D8" s="45">
        <v>256</v>
      </c>
      <c r="E8" s="43">
        <f>D8/B8</f>
        <v>0.8</v>
      </c>
      <c r="F8">
        <v>25</v>
      </c>
      <c r="G8" s="41">
        <v>10</v>
      </c>
      <c r="H8" s="48">
        <f t="shared" si="0"/>
        <v>0.08</v>
      </c>
      <c r="I8" s="42" t="s">
        <v>124</v>
      </c>
      <c r="J8" s="42" t="s">
        <v>125</v>
      </c>
    </row>
    <row r="9" spans="1:10" x14ac:dyDescent="0.25">
      <c r="A9" t="s">
        <v>117</v>
      </c>
      <c r="B9">
        <v>385</v>
      </c>
      <c r="C9" s="41">
        <v>72</v>
      </c>
      <c r="D9" s="45">
        <v>319</v>
      </c>
      <c r="E9" s="43">
        <f>D9/B9</f>
        <v>0.82857142857142863</v>
      </c>
      <c r="F9">
        <v>25</v>
      </c>
      <c r="G9" s="41">
        <v>10</v>
      </c>
      <c r="H9" s="48">
        <f t="shared" si="0"/>
        <v>8.2857142857142865E-2</v>
      </c>
      <c r="I9" s="42" t="s">
        <v>125</v>
      </c>
      <c r="J9" s="42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Scenarios</vt:lpstr>
      <vt:lpstr>energy use data</vt:lpstr>
      <vt:lpstr>PV panel comparison</vt:lpstr>
      <vt:lpstr>energy use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Chris Jones</cp:lastModifiedBy>
  <dcterms:created xsi:type="dcterms:W3CDTF">2019-02-18T19:30:02Z</dcterms:created>
  <dcterms:modified xsi:type="dcterms:W3CDTF">2020-11-28T21:57:26Z</dcterms:modified>
</cp:coreProperties>
</file>