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Y:\www\thjmedia\blog\posts\Solar upgrade\source\"/>
    </mc:Choice>
  </mc:AlternateContent>
  <xr:revisionPtr revIDLastSave="0" documentId="13_ncr:1_{E96189FA-8D41-49F4-A01F-60180C694412}" xr6:coauthVersionLast="47" xr6:coauthVersionMax="47" xr10:uidLastSave="{00000000-0000-0000-0000-000000000000}"/>
  <bookViews>
    <workbookView xWindow="-120" yWindow="-120" windowWidth="38640" windowHeight="23520" xr2:uid="{4B870699-266B-414D-BC06-BD8D22DD9C5F}"/>
  </bookViews>
  <sheets>
    <sheet name="max power chart" sheetId="2" r:id="rId1"/>
    <sheet name="data" sheetId="1" r:id="rId2"/>
  </sheets>
  <definedNames>
    <definedName name="_xlnm._FilterDatabase" localSheetId="1" hidden="1">data!$A$6:$J$94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L1" i="1" l="1"/>
  <c r="X12" i="1"/>
  <c r="V25" i="1"/>
  <c r="AB29" i="1"/>
  <c r="AB1" i="1" s="1"/>
  <c r="X94" i="1"/>
  <c r="W30" i="1"/>
  <c r="W1" i="1" s="1"/>
  <c r="AA64" i="1"/>
  <c r="AM64" i="1" s="1"/>
  <c r="AN64" i="1" s="1"/>
  <c r="AM61" i="1"/>
  <c r="AN61" i="1" s="1"/>
  <c r="AA60" i="1"/>
  <c r="AE54" i="1"/>
  <c r="AE1" i="1" s="1"/>
  <c r="AA10" i="1"/>
  <c r="U8" i="1"/>
  <c r="U1" i="1" s="1"/>
  <c r="AK28" i="1"/>
  <c r="AM28" i="1" s="1"/>
  <c r="AN28" i="1" s="1"/>
  <c r="AJ73" i="1"/>
  <c r="AM73" i="1" s="1"/>
  <c r="AN73" i="1" s="1"/>
  <c r="AJ72" i="1"/>
  <c r="AM72" i="1" s="1"/>
  <c r="AN72" i="1" s="1"/>
  <c r="Z1" i="1"/>
  <c r="AJ48" i="1"/>
  <c r="AM48" i="1" s="1"/>
  <c r="AN48" i="1" s="1"/>
  <c r="P45" i="1"/>
  <c r="O45" i="1"/>
  <c r="Y45" i="1" s="1"/>
  <c r="AJ36" i="1"/>
  <c r="AM36" i="1" s="1"/>
  <c r="AN36" i="1" s="1"/>
  <c r="AJ35" i="1"/>
  <c r="AM35" i="1" s="1"/>
  <c r="AN35" i="1" s="1"/>
  <c r="AJ33" i="1"/>
  <c r="AM33" i="1" s="1"/>
  <c r="AN33" i="1" s="1"/>
  <c r="AJ31" i="1"/>
  <c r="AM31" i="1" s="1"/>
  <c r="AN31" i="1" s="1"/>
  <c r="AJ29" i="1"/>
  <c r="AJ20" i="1"/>
  <c r="AM20" i="1" s="1"/>
  <c r="AN20" i="1" s="1"/>
  <c r="AJ18" i="1"/>
  <c r="AM18" i="1" s="1"/>
  <c r="AN18" i="1" s="1"/>
  <c r="AJ17" i="1"/>
  <c r="AM17" i="1" s="1"/>
  <c r="AN17" i="1" s="1"/>
  <c r="AH23" i="1"/>
  <c r="AM23" i="1" s="1"/>
  <c r="AN23" i="1" s="1"/>
  <c r="AM76" i="1"/>
  <c r="AN76" i="1" s="1"/>
  <c r="AM75" i="1"/>
  <c r="AN75" i="1" s="1"/>
  <c r="AM74" i="1"/>
  <c r="AN74" i="1" s="1"/>
  <c r="AM71" i="1"/>
  <c r="AN71" i="1" s="1"/>
  <c r="AM70" i="1"/>
  <c r="AN70" i="1" s="1"/>
  <c r="AM69" i="1"/>
  <c r="AN69" i="1" s="1"/>
  <c r="AM67" i="1"/>
  <c r="AN67" i="1" s="1"/>
  <c r="AM66" i="1"/>
  <c r="AN66" i="1" s="1"/>
  <c r="AM65" i="1"/>
  <c r="AN65" i="1" s="1"/>
  <c r="AM62" i="1"/>
  <c r="AN62" i="1" s="1"/>
  <c r="AM59" i="1"/>
  <c r="AN59" i="1" s="1"/>
  <c r="AM53" i="1"/>
  <c r="AN53" i="1" s="1"/>
  <c r="AM51" i="1"/>
  <c r="AN51" i="1" s="1"/>
  <c r="AM50" i="1"/>
  <c r="AN50" i="1" s="1"/>
  <c r="AM49" i="1"/>
  <c r="AN49" i="1" s="1"/>
  <c r="AM47" i="1"/>
  <c r="AN47" i="1" s="1"/>
  <c r="AM46" i="1"/>
  <c r="AN46" i="1" s="1"/>
  <c r="AM44" i="1"/>
  <c r="AN44" i="1" s="1"/>
  <c r="AM43" i="1"/>
  <c r="AN43" i="1" s="1"/>
  <c r="AM42" i="1"/>
  <c r="AN42" i="1" s="1"/>
  <c r="AM41" i="1"/>
  <c r="AN41" i="1" s="1"/>
  <c r="AM40" i="1"/>
  <c r="AN40" i="1" s="1"/>
  <c r="AM39" i="1"/>
  <c r="AN39" i="1" s="1"/>
  <c r="AM38" i="1"/>
  <c r="AN38" i="1" s="1"/>
  <c r="AM37" i="1"/>
  <c r="AN37" i="1" s="1"/>
  <c r="AM34" i="1"/>
  <c r="AN34" i="1" s="1"/>
  <c r="AM32" i="1"/>
  <c r="AN32" i="1" s="1"/>
  <c r="AM26" i="1"/>
  <c r="AN26" i="1" s="1"/>
  <c r="AM24" i="1"/>
  <c r="AN24" i="1" s="1"/>
  <c r="AM19" i="1"/>
  <c r="AN19" i="1" s="1"/>
  <c r="AM16" i="1"/>
  <c r="AN16" i="1" s="1"/>
  <c r="AM15" i="1"/>
  <c r="AN15" i="1" s="1"/>
  <c r="AM14" i="1"/>
  <c r="AN14" i="1" s="1"/>
  <c r="AM13" i="1"/>
  <c r="AN13" i="1" s="1"/>
  <c r="AM11" i="1"/>
  <c r="AN11" i="1" s="1"/>
  <c r="P11" i="1"/>
  <c r="O11" i="1"/>
  <c r="AI9" i="1"/>
  <c r="AM9" i="1" s="1"/>
  <c r="AN9" i="1" s="1"/>
  <c r="AF1" i="1"/>
  <c r="AC63" i="1"/>
  <c r="AC1" i="1" s="1"/>
  <c r="P27" i="1"/>
  <c r="O27" i="1"/>
  <c r="AD27" i="1" s="1"/>
  <c r="AD1" i="1" s="1"/>
  <c r="V7" i="1"/>
  <c r="AM7" i="1" s="1"/>
  <c r="AN7" i="1" s="1"/>
  <c r="T58" i="1"/>
  <c r="AM58" i="1" s="1"/>
  <c r="AN58" i="1" s="1"/>
  <c r="AG52" i="1"/>
  <c r="AM52" i="1" s="1"/>
  <c r="AN52" i="1" s="1"/>
  <c r="AG93" i="1"/>
  <c r="AM93" i="1" s="1"/>
  <c r="AN93" i="1" s="1"/>
  <c r="AG92" i="1"/>
  <c r="AM92" i="1" s="1"/>
  <c r="AN92" i="1" s="1"/>
  <c r="AG88" i="1"/>
  <c r="AM88" i="1" s="1"/>
  <c r="AN88" i="1" s="1"/>
  <c r="AG87" i="1"/>
  <c r="AM87" i="1" s="1"/>
  <c r="AN87" i="1" s="1"/>
  <c r="AG86" i="1"/>
  <c r="AM86" i="1" s="1"/>
  <c r="AN86" i="1" s="1"/>
  <c r="AG85" i="1"/>
  <c r="AM85" i="1" s="1"/>
  <c r="AN85" i="1" s="1"/>
  <c r="AG84" i="1"/>
  <c r="AM84" i="1" s="1"/>
  <c r="AN84" i="1" s="1"/>
  <c r="AG83" i="1"/>
  <c r="AM83" i="1" s="1"/>
  <c r="AN83" i="1" s="1"/>
  <c r="AG82" i="1"/>
  <c r="AM82" i="1" s="1"/>
  <c r="AN82" i="1" s="1"/>
  <c r="AG81" i="1"/>
  <c r="AM81" i="1" s="1"/>
  <c r="AN81" i="1" s="1"/>
  <c r="AG80" i="1"/>
  <c r="AM80" i="1" s="1"/>
  <c r="AN80" i="1" s="1"/>
  <c r="AG79" i="1"/>
  <c r="AM79" i="1" s="1"/>
  <c r="AN79" i="1" s="1"/>
  <c r="AG78" i="1"/>
  <c r="AM78" i="1" s="1"/>
  <c r="AN78" i="1" s="1"/>
  <c r="AG77" i="1"/>
  <c r="AM77" i="1" s="1"/>
  <c r="AN77" i="1" s="1"/>
  <c r="AG68" i="1"/>
  <c r="AM68" i="1" s="1"/>
  <c r="AN68" i="1" s="1"/>
  <c r="AG57" i="1"/>
  <c r="AM57" i="1" s="1"/>
  <c r="AN57" i="1" s="1"/>
  <c r="AG56" i="1"/>
  <c r="AM56" i="1" s="1"/>
  <c r="AN56" i="1" s="1"/>
  <c r="AG22" i="1"/>
  <c r="AG21" i="1"/>
  <c r="AM21" i="1" s="1"/>
  <c r="AN21" i="1" s="1"/>
  <c r="P52" i="1"/>
  <c r="O52" i="1"/>
  <c r="K53" i="1"/>
  <c r="L53" i="1"/>
  <c r="N52" i="1"/>
  <c r="N1" i="1" s="1"/>
  <c r="P55" i="1"/>
  <c r="O55" i="1"/>
  <c r="AG55" i="1" s="1"/>
  <c r="AM55" i="1" s="1"/>
  <c r="AN55" i="1" s="1"/>
  <c r="AA1" i="1" l="1"/>
  <c r="X1" i="1"/>
  <c r="AM12" i="1"/>
  <c r="AN12" i="1" s="1"/>
  <c r="AM29" i="1"/>
  <c r="AN29" i="1" s="1"/>
  <c r="T1" i="1"/>
  <c r="AM60" i="1"/>
  <c r="AN60" i="1" s="1"/>
  <c r="AM27" i="1"/>
  <c r="AN27" i="1" s="1"/>
  <c r="AM25" i="1"/>
  <c r="AN25" i="1" s="1"/>
  <c r="AM10" i="1"/>
  <c r="AN10" i="1" s="1"/>
  <c r="AK1" i="1"/>
  <c r="Y1" i="1"/>
  <c r="AM45" i="1"/>
  <c r="AN45" i="1" s="1"/>
  <c r="AM63" i="1"/>
  <c r="AN63" i="1" s="1"/>
  <c r="AH1" i="1"/>
  <c r="AJ1" i="1"/>
  <c r="AI1" i="1"/>
  <c r="AM30" i="1"/>
  <c r="AN30" i="1" s="1"/>
  <c r="AM54" i="1"/>
  <c r="AN54" i="1" s="1"/>
  <c r="V1" i="1"/>
  <c r="AM8" i="1"/>
  <c r="AN8" i="1" s="1"/>
  <c r="AM22" i="1"/>
  <c r="AN22" i="1" s="1"/>
  <c r="AM94" i="1"/>
  <c r="AN94" i="1" s="1"/>
  <c r="K94" i="1"/>
  <c r="L94" i="1"/>
  <c r="K22" i="1"/>
  <c r="L22" i="1"/>
  <c r="P91" i="1"/>
  <c r="O91" i="1"/>
  <c r="AG91" i="1" s="1"/>
  <c r="AM91" i="1" s="1"/>
  <c r="AN91" i="1" s="1"/>
  <c r="P90" i="1"/>
  <c r="O90" i="1"/>
  <c r="AG90" i="1" s="1"/>
  <c r="AM90" i="1" s="1"/>
  <c r="AN90" i="1" s="1"/>
  <c r="O67" i="1"/>
  <c r="P89" i="1"/>
  <c r="O89" i="1"/>
  <c r="AG89" i="1" s="1"/>
  <c r="AM89" i="1" s="1"/>
  <c r="AN89" i="1" s="1"/>
  <c r="R67" i="1"/>
  <c r="R31" i="1"/>
  <c r="R28" i="1"/>
  <c r="AG1" i="1" l="1"/>
  <c r="O1" i="1"/>
  <c r="L93" i="1"/>
  <c r="L92" i="1"/>
  <c r="L91" i="1"/>
  <c r="L90" i="1"/>
  <c r="L89" i="1"/>
  <c r="L88" i="1"/>
  <c r="L87" i="1"/>
  <c r="L86" i="1"/>
  <c r="L85" i="1"/>
  <c r="L84" i="1"/>
  <c r="L83" i="1"/>
  <c r="L82" i="1"/>
  <c r="L81" i="1"/>
  <c r="L80" i="1"/>
  <c r="L79" i="1"/>
  <c r="L78" i="1"/>
  <c r="L77" i="1"/>
  <c r="L76" i="1"/>
  <c r="L75" i="1"/>
  <c r="L74" i="1"/>
  <c r="L73" i="1"/>
  <c r="L72" i="1"/>
  <c r="L71" i="1"/>
  <c r="L70" i="1"/>
  <c r="L69" i="1"/>
  <c r="L68" i="1"/>
  <c r="L67" i="1"/>
  <c r="L66" i="1"/>
  <c r="L65" i="1"/>
  <c r="L64" i="1"/>
  <c r="L63" i="1"/>
  <c r="L62" i="1"/>
  <c r="L61" i="1"/>
  <c r="L60" i="1"/>
  <c r="L59" i="1"/>
  <c r="L58" i="1"/>
  <c r="L57" i="1"/>
  <c r="L56" i="1"/>
  <c r="L55" i="1"/>
  <c r="L54" i="1"/>
  <c r="L52" i="1"/>
  <c r="L51" i="1"/>
  <c r="L50" i="1"/>
  <c r="L49" i="1"/>
  <c r="L48" i="1"/>
  <c r="L47" i="1"/>
  <c r="L46" i="1"/>
  <c r="L45" i="1"/>
  <c r="L44" i="1"/>
  <c r="L43" i="1"/>
  <c r="L42" i="1"/>
  <c r="L41" i="1"/>
  <c r="L40" i="1"/>
  <c r="L39" i="1"/>
  <c r="L38" i="1"/>
  <c r="L37" i="1"/>
  <c r="L36" i="1"/>
  <c r="L35" i="1"/>
  <c r="L34" i="1"/>
  <c r="L33" i="1"/>
  <c r="L32" i="1"/>
  <c r="L31" i="1"/>
  <c r="L30" i="1"/>
  <c r="L29" i="1"/>
  <c r="L28" i="1"/>
  <c r="L27" i="1"/>
  <c r="L26" i="1"/>
  <c r="L25" i="1"/>
  <c r="L24" i="1"/>
  <c r="L23" i="1"/>
  <c r="L21" i="1"/>
  <c r="L20" i="1"/>
  <c r="L19" i="1"/>
  <c r="L18" i="1"/>
  <c r="L17" i="1"/>
  <c r="L16" i="1"/>
  <c r="L15" i="1"/>
  <c r="L14" i="1"/>
  <c r="L13" i="1"/>
  <c r="L12" i="1"/>
  <c r="L11" i="1"/>
  <c r="L10" i="1"/>
  <c r="L9" i="1"/>
  <c r="L8" i="1"/>
  <c r="L7" i="1"/>
  <c r="K83" i="1"/>
  <c r="AB2" i="1" l="1"/>
  <c r="AD2" i="1"/>
  <c r="W2" i="1"/>
  <c r="X2" i="1"/>
  <c r="T2" i="1"/>
  <c r="U2" i="1"/>
  <c r="AE2" i="1"/>
  <c r="AA2" i="1"/>
  <c r="AK2" i="1"/>
  <c r="AL2" i="1"/>
  <c r="Z2" i="1"/>
  <c r="AH2" i="1"/>
  <c r="Y2" i="1"/>
  <c r="AJ2" i="1"/>
  <c r="AG2" i="1"/>
  <c r="O2" i="1"/>
  <c r="AF2" i="1"/>
  <c r="AI2" i="1"/>
  <c r="AC2" i="1"/>
  <c r="V2" i="1"/>
  <c r="H5" i="1"/>
  <c r="K93" i="1"/>
  <c r="K48" i="1"/>
  <c r="K41" i="1"/>
  <c r="K92" i="1"/>
  <c r="K91" i="1"/>
  <c r="K90" i="1"/>
  <c r="K89" i="1"/>
  <c r="K88" i="1"/>
  <c r="K87" i="1"/>
  <c r="K86" i="1"/>
  <c r="K85" i="1"/>
  <c r="K84" i="1"/>
  <c r="K82" i="1"/>
  <c r="K81" i="1"/>
  <c r="K80" i="1"/>
  <c r="K79" i="1"/>
  <c r="K78" i="1"/>
  <c r="K77" i="1"/>
  <c r="K75" i="1"/>
  <c r="K74" i="1"/>
  <c r="K73" i="1"/>
  <c r="K72" i="1"/>
  <c r="K71" i="1"/>
  <c r="K70" i="1"/>
  <c r="K69" i="1"/>
  <c r="K68" i="1"/>
  <c r="K67" i="1"/>
  <c r="K66" i="1"/>
  <c r="K65" i="1"/>
  <c r="K64" i="1"/>
  <c r="K63" i="1"/>
  <c r="K62" i="1"/>
  <c r="K61" i="1"/>
  <c r="K60" i="1"/>
  <c r="K59" i="1"/>
  <c r="K58" i="1"/>
  <c r="K57" i="1"/>
  <c r="K56" i="1"/>
  <c r="K55" i="1"/>
  <c r="K54" i="1"/>
  <c r="K52" i="1"/>
  <c r="K51" i="1"/>
  <c r="K50" i="1"/>
  <c r="K49" i="1"/>
  <c r="K46" i="1"/>
  <c r="K47" i="1"/>
  <c r="K45" i="1"/>
  <c r="K44" i="1"/>
  <c r="K43" i="1"/>
  <c r="K39" i="1"/>
  <c r="K38" i="1"/>
  <c r="K42" i="1"/>
  <c r="K40" i="1"/>
  <c r="K37" i="1"/>
  <c r="K36" i="1"/>
  <c r="K35" i="1"/>
  <c r="K34" i="1"/>
  <c r="K33" i="1"/>
  <c r="K32" i="1"/>
  <c r="K31" i="1"/>
  <c r="K76" i="1"/>
  <c r="K30" i="1"/>
  <c r="K29" i="1"/>
  <c r="K28" i="1"/>
  <c r="K27" i="1"/>
  <c r="K26" i="1"/>
  <c r="K25" i="1"/>
  <c r="K24" i="1"/>
  <c r="K23" i="1"/>
  <c r="K21" i="1"/>
  <c r="K20" i="1"/>
  <c r="K19" i="1"/>
  <c r="K18" i="1"/>
  <c r="K17" i="1"/>
  <c r="K16" i="1"/>
  <c r="K15" i="1"/>
  <c r="K14" i="1"/>
  <c r="K13" i="1"/>
  <c r="K12" i="1"/>
  <c r="K10" i="1"/>
  <c r="K9" i="1"/>
  <c r="K8" i="1"/>
  <c r="K7" i="1"/>
  <c r="K11" i="1"/>
  <c r="H4" i="1" l="1"/>
  <c r="H3" i="1" l="1"/>
  <c r="I4" i="1" l="1"/>
  <c r="I5" i="1"/>
</calcChain>
</file>

<file path=xl/sharedStrings.xml><?xml version="1.0" encoding="utf-8"?>
<sst xmlns="http://schemas.openxmlformats.org/spreadsheetml/2006/main" count="557" uniqueCount="223">
  <si>
    <t>Jones Family Circuit Breaker List</t>
  </si>
  <si>
    <t>90A service</t>
  </si>
  <si>
    <t>voltage</t>
  </si>
  <si>
    <t>whole house fan</t>
  </si>
  <si>
    <t>hard wired appliance</t>
  </si>
  <si>
    <t>type</t>
  </si>
  <si>
    <t>description</t>
  </si>
  <si>
    <t>stove</t>
  </si>
  <si>
    <t>oven</t>
  </si>
  <si>
    <t>doorbell</t>
  </si>
  <si>
    <t>refridgerator</t>
  </si>
  <si>
    <t>laundry room</t>
  </si>
  <si>
    <t>master bathroom</t>
  </si>
  <si>
    <t>should be GFI</t>
  </si>
  <si>
    <t>hard wired light, switched</t>
  </si>
  <si>
    <t>hard wired light, sensor</t>
  </si>
  <si>
    <t>NEMA 10-30 outlet</t>
  </si>
  <si>
    <t>dual 15 amp 3-prong outlets</t>
  </si>
  <si>
    <t>dual 15 amp 2-prong outlets</t>
  </si>
  <si>
    <t>dual 15 amp 3-prong GFI outlets</t>
  </si>
  <si>
    <t>dual 20 amp 2-prong outlets</t>
  </si>
  <si>
    <t>NEMA 6-50 outlet</t>
  </si>
  <si>
    <t>dual 15 amp 3-prong outlets, switched</t>
  </si>
  <si>
    <t>west bedroom</t>
  </si>
  <si>
    <t>master bedroom</t>
  </si>
  <si>
    <t>NE bedroom</t>
  </si>
  <si>
    <t>SE bedroom</t>
  </si>
  <si>
    <t>hard wired light, dimmer switched</t>
  </si>
  <si>
    <t>living room</t>
  </si>
  <si>
    <t>dining room</t>
  </si>
  <si>
    <t>change to 2-wire dimmer</t>
  </si>
  <si>
    <t>endpoint no.</t>
  </si>
  <si>
    <t>circuit no.</t>
  </si>
  <si>
    <t>endpoint:</t>
  </si>
  <si>
    <t>issues</t>
  </si>
  <si>
    <t>breaker amps</t>
  </si>
  <si>
    <t>clothes dryer</t>
  </si>
  <si>
    <t>make breakers adjacent and joined</t>
  </si>
  <si>
    <t>should be on separate 15A circuit from outlets</t>
  </si>
  <si>
    <t>junction under house, will trip if all burners on: split in 2</t>
  </si>
  <si>
    <t>garage</t>
  </si>
  <si>
    <t>thick breaker: can be replaced with 2 thin double breakers: move oven here</t>
  </si>
  <si>
    <t>replace outlet?</t>
  </si>
  <si>
    <t>night light</t>
  </si>
  <si>
    <t>level I EV charging</t>
  </si>
  <si>
    <t>wine bottle opener</t>
  </si>
  <si>
    <t>no</t>
  </si>
  <si>
    <t>yes</t>
  </si>
  <si>
    <t>thick breaker: can be replaced with 2 thin double breakers: move oven here; verify ground connected separately</t>
  </si>
  <si>
    <t>verify ground connected separately</t>
  </si>
  <si>
    <t>n/a</t>
  </si>
  <si>
    <t>replace count</t>
  </si>
  <si>
    <t>location</t>
  </si>
  <si>
    <t>kitchen</t>
  </si>
  <si>
    <t>hall</t>
  </si>
  <si>
    <t>family room</t>
  </si>
  <si>
    <t>breakfast nook</t>
  </si>
  <si>
    <t>SW wall</t>
  </si>
  <si>
    <t>NW wall, left side</t>
  </si>
  <si>
    <t>NW wall, center</t>
  </si>
  <si>
    <t>NW wall, right side</t>
  </si>
  <si>
    <t>NE wall, left side</t>
  </si>
  <si>
    <t>NE wall, right side</t>
  </si>
  <si>
    <t>north corner</t>
  </si>
  <si>
    <t>7 flood lights</t>
  </si>
  <si>
    <t>SE wall, left side</t>
  </si>
  <si>
    <t>SE wall, right side</t>
  </si>
  <si>
    <t>NE wall</t>
  </si>
  <si>
    <t>NE wall, built-in cabinet</t>
  </si>
  <si>
    <t>SE wall</t>
  </si>
  <si>
    <t>chandelier</t>
  </si>
  <si>
    <t>SW wall, left side</t>
  </si>
  <si>
    <t>SW wall, right side</t>
  </si>
  <si>
    <t>large NW wall</t>
  </si>
  <si>
    <t>small NW wall</t>
  </si>
  <si>
    <t>4 recessed lights</t>
  </si>
  <si>
    <t>change to sensor</t>
  </si>
  <si>
    <t>NW wall</t>
  </si>
  <si>
    <t>overhead</t>
  </si>
  <si>
    <t>4 lights</t>
  </si>
  <si>
    <t>should be on separate 15A circuit from outlets; change to sensor</t>
  </si>
  <si>
    <t>should be on separate 15A circuit from outlets; replace sensor with less leaky one</t>
  </si>
  <si>
    <t>over tub</t>
  </si>
  <si>
    <t>over counter</t>
  </si>
  <si>
    <t>6 floods</t>
  </si>
  <si>
    <t>NW wing</t>
  </si>
  <si>
    <t>NE wing</t>
  </si>
  <si>
    <t>total outlets to replace:</t>
  </si>
  <si>
    <t xml:space="preserve">SW wall counter, left side </t>
  </si>
  <si>
    <t>exhaust fan</t>
  </si>
  <si>
    <t>SW wall, right side counter</t>
  </si>
  <si>
    <t>SW wall, right under counter</t>
  </si>
  <si>
    <t>SW wall, left under counter</t>
  </si>
  <si>
    <t>2 floods</t>
  </si>
  <si>
    <t>exterior patio</t>
  </si>
  <si>
    <t>hall bathroom</t>
  </si>
  <si>
    <t>done</t>
  </si>
  <si>
    <t>re-verified breaker</t>
  </si>
  <si>
    <t>long closet</t>
  </si>
  <si>
    <t>fragile, change to dome; string broke off, get longer chain; also add light to small hall closet</t>
  </si>
  <si>
    <t>16?</t>
  </si>
  <si>
    <t>already replaced:</t>
  </si>
  <si>
    <t>done count</t>
  </si>
  <si>
    <t>total outlets still to replace:</t>
  </si>
  <si>
    <t>complete circuit breaker endpoint reverification</t>
  </si>
  <si>
    <t>add peak and average watts per load; separate lines out for each load</t>
  </si>
  <si>
    <t>thick breaker: can be replaced with 2 thin double breakers: move oven here;  but needs stabilization</t>
  </si>
  <si>
    <t>loads</t>
  </si>
  <si>
    <t>name</t>
  </si>
  <si>
    <t>peak W</t>
  </si>
  <si>
    <t>running W</t>
  </si>
  <si>
    <t>phantom load W</t>
  </si>
  <si>
    <t>office desk lamp</t>
  </si>
  <si>
    <t>not used</t>
  </si>
  <si>
    <t>not a load</t>
  </si>
  <si>
    <t>Wh per day</t>
  </si>
  <si>
    <t>west bedroom overhead light LED 2x7W (room not used)</t>
  </si>
  <si>
    <t>master bathroom overhead light 2x15W CFL</t>
  </si>
  <si>
    <t>master bedroom overhead light 2x9.5W LED</t>
  </si>
  <si>
    <t>hall bath counter lights 1 14W CFL 1 8.5W LED</t>
  </si>
  <si>
    <t>hall bath tub lights 1x10W LED 1x11.5W LED 1x15W CFL</t>
  </si>
  <si>
    <t>big server right side (not used)</t>
  </si>
  <si>
    <t>NE bedroom overhead light 1x9.5W LED 1x15W CFL (unused room)</t>
  </si>
  <si>
    <t>note</t>
  </si>
  <si>
    <t>assume 4 150 Wh loads per week</t>
  </si>
  <si>
    <t>power strip: laptop charger (47W max, 15W idle, 5 to 10W sleep with dongle attached, 1W without), display (40W on, 1.7W sleep), ethernet switch (1.5W), WiFi (5W typ, 8W max)</t>
  </si>
  <si>
    <t>2 large burners at 2.1 kW each, 2 small burners at 1.5 kW</t>
  </si>
  <si>
    <r>
      <t xml:space="preserve">Power strip 1, </t>
    </r>
    <r>
      <rPr>
        <u/>
        <sz val="11"/>
        <color theme="1"/>
        <rFont val="Calibri"/>
        <family val="2"/>
        <scheme val="minor"/>
      </rPr>
      <t>normally switched off</t>
    </r>
    <r>
      <rPr>
        <sz val="11"/>
        <color theme="1"/>
        <rFont val="Calibri"/>
        <family val="2"/>
        <scheme val="minor"/>
      </rPr>
      <t>: TV (6.3W phantom, 89W on); Power strip 2</t>
    </r>
    <r>
      <rPr>
        <u/>
        <sz val="11"/>
        <color theme="1"/>
        <rFont val="Calibri"/>
        <family val="2"/>
        <scheme val="minor"/>
      </rPr>
      <t xml:space="preserve"> normally switched off</t>
    </r>
    <r>
      <rPr>
        <sz val="11"/>
        <color theme="1"/>
        <rFont val="Calibri"/>
        <family val="2"/>
        <scheme val="minor"/>
      </rPr>
      <t>:  2 powered speakers (6W phantom, 22W on each); total phantom for this outlet would be 18W if both not switched off</t>
    </r>
  </si>
  <si>
    <t>SE bedroom overhead light (2 LED 7W?)</t>
  </si>
  <si>
    <t>lamp (26W CFL)</t>
  </si>
  <si>
    <t>living room corner overhead light (10.5W LED)</t>
  </si>
  <si>
    <t>dining room chandelier (2 14W CFL, 1 10.5W LED, 1 9.5W LED)</t>
  </si>
  <si>
    <t>bass amp (13.5W), tuning pedal (0.3W)</t>
  </si>
  <si>
    <t>power strip: desktop computer (10.1W sleep, 69W idle, 110W max), display (2.5W sleep, 24W on), stereo (18.4W on), mixer (15.3W)</t>
  </si>
  <si>
    <t>2 box fans (137W high, 107W med, 80W low); sewing machine (120W)</t>
  </si>
  <si>
    <t>ethernet switch (1.5W), big server left side (never used)</t>
  </si>
  <si>
    <t>night light (0W), hair dryer (1875W), smooth curling iron (38W), brush curling iron (80W)</t>
  </si>
  <si>
    <t>power strip: lamp (14W CFL)</t>
  </si>
  <si>
    <t>power strip: LED clock (1.5W), lamp (14W CFL)</t>
  </si>
  <si>
    <t>furnace (8.9W sleep, 642W run w/soft start?), CO detector (1W)</t>
  </si>
  <si>
    <t>Cuisinart (624W) or blender (576W) or griller (760W) or air popcorn popper (1250W) or waffle maker (1000W)</t>
  </si>
  <si>
    <t>laundry room light (2 15W CFLs)</t>
  </si>
  <si>
    <t>laundry room outdoor light (15W LED)</t>
  </si>
  <si>
    <t>cell phone charger (0W sleep, 6.6W on), lamp (3W LED)</t>
  </si>
  <si>
    <t>cell phone charger (0W sleep, 6.6W on), lamp (10.5W LED)</t>
  </si>
  <si>
    <t>garbage disposal (300W)</t>
  </si>
  <si>
    <t>Christmas lights (8W), rotisserie (9W) or air fryer 1 of 2 (1500W, hot nights only) or crock pot 1 of 2 (1000W, hot nights only)</t>
  </si>
  <si>
    <t>W to remove for tally</t>
  </si>
  <si>
    <t>toaster (1500W) or crock pot 2 of 2 (1000W, cool nights only) or air fryer 2 of 2 (1500W, cool nights only)</t>
  </si>
  <si>
    <t>vacuum cleaner 4 of 4 (garage)</t>
  </si>
  <si>
    <t>washing machine (909W), vacuum cleaner 3 of 4 (driveway, 800W)</t>
  </si>
  <si>
    <t>vacuum cleaner 2 of 4 (living room)</t>
  </si>
  <si>
    <t>vacuum cleaner 1 of 4 (family room, 800W), hair trimmer</t>
  </si>
  <si>
    <t>printer (2.9W sleep, 30.1W max), land line cordless phone base station (1.4W sleep, 3.9W charging)</t>
  </si>
  <si>
    <t>LED clock (0.7W), land line cordless phone charger only (1.4W sleep, 3.9W charging)</t>
  </si>
  <si>
    <t>family room 4 recessed lights (18W LED x4)</t>
  </si>
  <si>
    <t>get desk lamp and leave these off</t>
  </si>
  <si>
    <t>power strip 1: optical fiber modem (3W), AT&amp;T router (20W)  2nd router (3.8W), server (6W idle, 60W peak), land line phone adapter (1W); power strip 2: server display (0.4W sleep, 34.4W on), 30" display (1.7W sleep, 40W on), home laptop charger (2.6W sleep, 11.4W on), work laptop charger (1.1W sleep, 80.9W on max)</t>
  </si>
  <si>
    <t>6 kitchen flood lights (2 11.5W unknown type, 2 9W LED, 1 8.5W LED, 1 7.5W LED)</t>
  </si>
  <si>
    <t>7 breakfast nook flood lights (1 11.5W unknown type, 1 9W LED, 1 8.5W LED, 4 7.5W LED)</t>
  </si>
  <si>
    <t>exterior garage patio flood</t>
  </si>
  <si>
    <t>exterior driveway dual flood sensor</t>
  </si>
  <si>
    <t>exterior</t>
  </si>
  <si>
    <t>service entrance</t>
  </si>
  <si>
    <t>PV inverter output</t>
  </si>
  <si>
    <t>exterior front porch</t>
  </si>
  <si>
    <t>closet</t>
  </si>
  <si>
    <t>front porch light (9.5W LED)</t>
  </si>
  <si>
    <t>family room exterior patio light (14W CFL)</t>
  </si>
  <si>
    <t>NW wing hall light (14W CFL)</t>
  </si>
  <si>
    <t>replace 25W CFL with LED</t>
  </si>
  <si>
    <t>NE wing hall lights (25W CFL near kitchen, 14W CFL near master bedroom)</t>
  </si>
  <si>
    <t>hall closet light (9W CFL)</t>
  </si>
  <si>
    <t>NE bedroom closet light (13W CFL)</t>
  </si>
  <si>
    <t>phantom load is estimate only</t>
  </si>
  <si>
    <t>convection 2.6 kW, convection roast 3.9 kW, broil hi 4.0 kW, double oven; phantom load is estimate only</t>
  </si>
  <si>
    <t>future</t>
  </si>
  <si>
    <t>heat pump</t>
  </si>
  <si>
    <t>back yard</t>
  </si>
  <si>
    <t>Target system Chilltrix CX-34 air-to-water</t>
  </si>
  <si>
    <t>phantom load is guess</t>
  </si>
  <si>
    <t>battery chargers: fast white (30W) or slow white (24W) or slow black (4W), none left plugged in</t>
  </si>
  <si>
    <t>doorbell (1.5W light, 50W chime)</t>
  </si>
  <si>
    <r>
      <t xml:space="preserve">light and chime power based on someone else's research on their doorbell; </t>
    </r>
    <r>
      <rPr>
        <b/>
        <i/>
        <sz val="11"/>
        <color rgb="FFFF0000"/>
        <rFont val="Calibri"/>
        <family val="2"/>
        <scheme val="minor"/>
      </rPr>
      <t>can replace light with LED</t>
    </r>
  </si>
  <si>
    <r>
      <t xml:space="preserve">estimate only; </t>
    </r>
    <r>
      <rPr>
        <b/>
        <i/>
        <sz val="11"/>
        <color rgb="FFFF0000"/>
        <rFont val="Calibri"/>
        <family val="2"/>
        <scheme val="minor"/>
      </rPr>
      <t>measure this</t>
    </r>
  </si>
  <si>
    <t>whole house fan (500W)</t>
  </si>
  <si>
    <t>exhaust fan (200W)</t>
  </si>
  <si>
    <t>dishwasher (5W phantom, 1400W max, 1.3 kWh/load)</t>
  </si>
  <si>
    <t>phantom load is estimate</t>
  </si>
  <si>
    <t>garage door opener (4.6W phantom, 24W light on, 398W running)</t>
  </si>
  <si>
    <t>4 overhead lights (2 25W CFL, 1 23W CFL, 1 9.5W LED)</t>
  </si>
  <si>
    <t>dual driveway flood sensor light (one bulb removed, 1 12W LED)</t>
  </si>
  <si>
    <t>exterior patio flood light ( 12W LED)</t>
  </si>
  <si>
    <t>40A 240V level II EV charging station (5W phantom, 9.6 kW max) or 40V 50A adjustable power supply</t>
  </si>
  <si>
    <t>replace broken soldering iron</t>
  </si>
  <si>
    <t>SW wall, middle</t>
  </si>
  <si>
    <t>SW wall, right</t>
  </si>
  <si>
    <t>chop saw (1800W max), belt sander (480W max) or grinding wheels (300W max)</t>
  </si>
  <si>
    <t xml:space="preserve">clock radio (1.5W radio off, 2.1W radio on); power strip:  lamp (14W CFL), rotating fan (71W high, 58W low), fluorescent drop light (16.1W), 2 Black and Decker battery chargers (.5W phantom, 18.8W max charging each), Milwaukee battery charger (.4W phantom, 70.5W max charging), and mower battery charger (unplugged when not in use, 43W max).  Also one of the following tools could be used in one of the 4 outlets inside the garage but the bigger ones should be used on the other outlets so they won't be counted on this line:  microscope light (10.4W) and small soldering iron (15 or 30W),  hand drill (192W max, 177W continuous with no load), Dremel (194W), Sawzall (840W max, 811W continuous with no load), Milwaukee heat gun (1249W), Ryobi heat gun (1207W), scroll saw (407W max, 360W continuous with no load), cutoff saw (640W with no load), orbital sander (208W max, 123W continuous with no load), chainsaw (606W unloaded), tape head demagnetizer (3W), big soldeirn iron (165W) or glue gun (86W) </t>
  </si>
  <si>
    <t>total Watts:</t>
  </si>
  <si>
    <t>amps at 240V:</t>
  </si>
  <si>
    <t>lighting</t>
  </si>
  <si>
    <t xml:space="preserve">coffee grinder (123W, 0.5 Wh/day) then coffee maker (0.8W sleep, 1082W on, 350 Wh/day), mixer (175W) </t>
  </si>
  <si>
    <t>subtotal</t>
  </si>
  <si>
    <t xml:space="preserve">microwave (3.6W sleep, 1428W on), land line cordless phone charger only (1.4W sleep, 3.9W charging), radio (2.4W standby, 8.6W on), phone charger (0W sleep, 6.6W on but displaces a bedroom charger for max calculation) </t>
  </si>
  <si>
    <t>categories, W:</t>
  </si>
  <si>
    <t>vacuum cleaner</t>
  </si>
  <si>
    <t>electronics</t>
  </si>
  <si>
    <t>everything else</t>
  </si>
  <si>
    <t>fridge</t>
  </si>
  <si>
    <t>level II EV charging</t>
  </si>
  <si>
    <t>level 1 EV charging</t>
  </si>
  <si>
    <t>clothes washer</t>
  </si>
  <si>
    <t>dishwasher</t>
  </si>
  <si>
    <t>microwave</t>
  </si>
  <si>
    <t>coffee grinder</t>
  </si>
  <si>
    <t>other 120V cooking max (air fryer)</t>
  </si>
  <si>
    <t>fans</t>
  </si>
  <si>
    <t>beauty (hair dryer and curling iron)</t>
  </si>
  <si>
    <t>largest garage tool (chop saw)</t>
  </si>
  <si>
    <t>double oven</t>
  </si>
  <si>
    <t>4 burner stove</t>
  </si>
  <si>
    <t>air and water heat pump (est)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</si>
</sst>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u/>
      <sz val="11"/>
      <color theme="1"/>
      <name val="Calibri"/>
      <family val="2"/>
      <scheme val="minor"/>
    </font>
    <font>
      <b/>
      <i/>
      <sz val="11"/>
      <color rgb="FFFF0000"/>
      <name val="Calibri"/>
      <family val="2"/>
      <scheme val="minor"/>
    </font>
    <font>
      <sz val="11"/>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1">
    <xf numFmtId="0" fontId="0" fillId="0" borderId="0"/>
  </cellStyleXfs>
  <cellXfs count="25">
    <xf numFmtId="0" fontId="0" fillId="0" borderId="0" xfId="0"/>
    <xf numFmtId="14" fontId="0" fillId="0" borderId="0" xfId="0" applyNumberFormat="1"/>
    <xf numFmtId="0" fontId="0" fillId="0" borderId="0" xfId="0" applyAlignment="1">
      <alignment wrapText="1"/>
    </xf>
    <xf numFmtId="0" fontId="2" fillId="0" borderId="0" xfId="0" applyFont="1"/>
    <xf numFmtId="0" fontId="0" fillId="0" borderId="1" xfId="0" applyBorder="1" applyAlignment="1">
      <alignment wrapText="1"/>
    </xf>
    <xf numFmtId="14" fontId="0" fillId="0" borderId="0" xfId="0" applyNumberFormat="1" applyAlignment="1">
      <alignment horizontal="left"/>
    </xf>
    <xf numFmtId="0" fontId="1" fillId="0" borderId="0" xfId="0" applyFont="1" applyAlignment="1">
      <alignment horizontal="left" wrapText="1"/>
    </xf>
    <xf numFmtId="0" fontId="1" fillId="0" borderId="0" xfId="0" applyFont="1" applyAlignment="1">
      <alignment wrapText="1"/>
    </xf>
    <xf numFmtId="0" fontId="0" fillId="0" borderId="1" xfId="0" applyBorder="1" applyAlignment="1">
      <alignment horizontal="center" wrapText="1"/>
    </xf>
    <xf numFmtId="0" fontId="0" fillId="0" borderId="0" xfId="0" applyAlignment="1">
      <alignment horizontal="center"/>
    </xf>
    <xf numFmtId="0" fontId="0" fillId="0" borderId="0" xfId="0" applyAlignment="1">
      <alignment horizontal="center" wrapText="1"/>
    </xf>
    <xf numFmtId="0" fontId="0" fillId="0" borderId="2" xfId="0" applyBorder="1" applyAlignment="1">
      <alignment wrapText="1"/>
    </xf>
    <xf numFmtId="0" fontId="0" fillId="0" borderId="0" xfId="0" applyAlignment="1">
      <alignment horizontal="left"/>
    </xf>
    <xf numFmtId="0" fontId="0" fillId="0" borderId="2" xfId="0" applyBorder="1" applyAlignment="1">
      <alignment horizontal="center" wrapText="1"/>
    </xf>
    <xf numFmtId="0" fontId="0" fillId="0" borderId="3" xfId="0" applyBorder="1" applyAlignment="1">
      <alignment horizontal="center" wrapText="1"/>
    </xf>
    <xf numFmtId="0" fontId="0" fillId="0" borderId="3" xfId="0" applyBorder="1" applyAlignment="1">
      <alignment wrapText="1"/>
    </xf>
    <xf numFmtId="9" fontId="0" fillId="0" borderId="0" xfId="0" applyNumberFormat="1" applyAlignment="1">
      <alignment horizontal="center"/>
    </xf>
    <xf numFmtId="0" fontId="0" fillId="3" borderId="0" xfId="0" applyFill="1"/>
    <xf numFmtId="0" fontId="0" fillId="2" borderId="0" xfId="0" applyFill="1"/>
    <xf numFmtId="0" fontId="0" fillId="3" borderId="0" xfId="0" applyFill="1" applyAlignment="1">
      <alignment wrapText="1"/>
    </xf>
    <xf numFmtId="0" fontId="0" fillId="0" borderId="1" xfId="0" applyBorder="1" applyAlignment="1">
      <alignment horizontal="center"/>
    </xf>
    <xf numFmtId="0" fontId="3" fillId="0" borderId="0" xfId="0" applyFont="1"/>
    <xf numFmtId="3" fontId="0" fillId="0" borderId="0" xfId="0" applyNumberFormat="1"/>
    <xf numFmtId="1" fontId="0" fillId="0" borderId="0" xfId="0" applyNumberFormat="1"/>
    <xf numFmtId="9"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Home Power Draw:</a:t>
            </a:r>
          </a:p>
          <a:p>
            <a:pPr>
              <a:defRPr/>
            </a:pPr>
            <a:r>
              <a:rPr lang="en-US" baseline="0"/>
              <a:t>54,625 watts if all turned on at once</a:t>
            </a:r>
            <a:endParaRPr 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3BF-46E2-BE61-DCAD7AB0A12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3BF-46E2-BE61-DCAD7AB0A12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3BF-46E2-BE61-DCAD7AB0A12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3BF-46E2-BE61-DCAD7AB0A12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3BF-46E2-BE61-DCAD7AB0A12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3BF-46E2-BE61-DCAD7AB0A12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3BF-46E2-BE61-DCAD7AB0A12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3BF-46E2-BE61-DCAD7AB0A12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3BF-46E2-BE61-DCAD7AB0A12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3BF-46E2-BE61-DCAD7AB0A126}"/>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3BF-46E2-BE61-DCAD7AB0A126}"/>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3BF-46E2-BE61-DCAD7AB0A126}"/>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E216-410D-A87E-626566DDAC8D}"/>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1A-E216-410D-A87E-626566DDAC8D}"/>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B-E216-410D-A87E-626566DDAC8D}"/>
              </c:ext>
            </c:extLst>
          </c:dPt>
          <c:dPt>
            <c:idx val="15"/>
            <c:bubble3D val="0"/>
            <c:spPr>
              <a:solidFill>
                <a:schemeClr val="accent4">
                  <a:lumMod val="80000"/>
                  <a:lumOff val="20000"/>
                </a:schemeClr>
              </a:solidFill>
              <a:ln w="19050">
                <a:solidFill>
                  <a:schemeClr val="lt1"/>
                </a:solidFill>
              </a:ln>
              <a:effectLst/>
            </c:spPr>
            <c:extLst>
              <c:ext xmlns:c16="http://schemas.microsoft.com/office/drawing/2014/chart" uri="{C3380CC4-5D6E-409C-BE32-E72D297353CC}">
                <c16:uniqueId val="{0000001C-E216-410D-A87E-626566DDAC8D}"/>
              </c:ext>
            </c:extLst>
          </c:dPt>
          <c:dPt>
            <c:idx val="16"/>
            <c:bubble3D val="0"/>
            <c:spPr>
              <a:solidFill>
                <a:schemeClr val="accent5">
                  <a:lumMod val="80000"/>
                  <a:lumOff val="20000"/>
                </a:schemeClr>
              </a:solidFill>
              <a:ln w="19050">
                <a:solidFill>
                  <a:schemeClr val="lt1"/>
                </a:solidFill>
              </a:ln>
              <a:effectLst/>
            </c:spPr>
            <c:extLst>
              <c:ext xmlns:c16="http://schemas.microsoft.com/office/drawing/2014/chart" uri="{C3380CC4-5D6E-409C-BE32-E72D297353CC}">
                <c16:uniqueId val="{0000001D-E216-410D-A87E-626566DDAC8D}"/>
              </c:ext>
            </c:extLst>
          </c:dPt>
          <c:dPt>
            <c:idx val="17"/>
            <c:bubble3D val="0"/>
            <c:spPr>
              <a:solidFill>
                <a:schemeClr val="accent6">
                  <a:lumMod val="80000"/>
                  <a:lumOff val="20000"/>
                </a:schemeClr>
              </a:solidFill>
              <a:ln w="19050">
                <a:solidFill>
                  <a:schemeClr val="lt1"/>
                </a:solidFill>
              </a:ln>
              <a:effectLst/>
            </c:spPr>
            <c:extLst>
              <c:ext xmlns:c16="http://schemas.microsoft.com/office/drawing/2014/chart" uri="{C3380CC4-5D6E-409C-BE32-E72D297353CC}">
                <c16:uniqueId val="{0000001E-E216-410D-A87E-626566DDAC8D}"/>
              </c:ext>
            </c:extLst>
          </c:dPt>
          <c:dPt>
            <c:idx val="18"/>
            <c:bubble3D val="0"/>
            <c:spPr>
              <a:solidFill>
                <a:schemeClr val="accent1">
                  <a:lumMod val="80000"/>
                </a:schemeClr>
              </a:solidFill>
              <a:ln w="19050">
                <a:solidFill>
                  <a:schemeClr val="lt1"/>
                </a:solidFill>
              </a:ln>
              <a:effectLst/>
            </c:spPr>
            <c:extLst>
              <c:ext xmlns:c16="http://schemas.microsoft.com/office/drawing/2014/chart" uri="{C3380CC4-5D6E-409C-BE32-E72D297353CC}">
                <c16:uniqueId val="{00000018-E216-410D-A87E-626566DDAC8D}"/>
              </c:ext>
            </c:extLst>
          </c:dPt>
          <c:dLbls>
            <c:dLbl>
              <c:idx val="0"/>
              <c:layout>
                <c:manualLayout>
                  <c:x val="2.908534322434795E-3"/>
                  <c:y val="1.0664113636540626E-4"/>
                </c:manualLayout>
              </c:layout>
              <c:tx>
                <c:rich>
                  <a:bodyPr/>
                  <a:lstStyle/>
                  <a:p>
                    <a:fld id="{DA16D1DC-0E2C-4B0C-97EB-E0EA5F45EB89}" type="CATEGORYNAME">
                      <a:rPr lang="en-US" b="1">
                        <a:solidFill>
                          <a:srgbClr val="FF0000"/>
                        </a:solidFill>
                      </a:rPr>
                      <a:pPr/>
                      <a:t>[CATEGORY NAME]</a:t>
                    </a:fld>
                    <a:r>
                      <a:rPr lang="en-US" b="1" baseline="0">
                        <a:solidFill>
                          <a:srgbClr val="FF0000"/>
                        </a:solidFill>
                      </a:rPr>
                      <a:t>, </a:t>
                    </a:r>
                    <a:fld id="{BD132A29-5961-4BDC-8A18-60EB06F27655}" type="VALUE">
                      <a:rPr lang="en-US" b="1" baseline="0">
                        <a:solidFill>
                          <a:srgbClr val="FF0000"/>
                        </a:solidFill>
                      </a:rPr>
                      <a:pPr/>
                      <a:t>[VALUE]</a:t>
                    </a:fld>
                    <a:endParaRPr lang="en-US" b="1" baseline="0">
                      <a:solidFill>
                        <a:srgbClr val="FF0000"/>
                      </a:solidFill>
                    </a:endParaRPr>
                  </a:p>
                </c:rich>
              </c:tx>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73BF-46E2-BE61-DCAD7AB0A126}"/>
                </c:ext>
              </c:extLst>
            </c:dLbl>
            <c:dLbl>
              <c:idx val="1"/>
              <c:layout>
                <c:manualLayout>
                  <c:x val="-1.2381453007796915E-3"/>
                  <c:y val="-5.3953104282158148E-3"/>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3BF-46E2-BE61-DCAD7AB0A126}"/>
                </c:ext>
              </c:extLst>
            </c:dLbl>
            <c:dLbl>
              <c:idx val="2"/>
              <c:layout>
                <c:manualLayout>
                  <c:x val="3.0377000020989425E-4"/>
                  <c:y val="-1.3514499300793324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5-73BF-46E2-BE61-DCAD7AB0A126}"/>
                </c:ext>
              </c:extLst>
            </c:dLbl>
            <c:dLbl>
              <c:idx val="3"/>
              <c:layout>
                <c:manualLayout>
                  <c:x val="3.4466823679851794E-2"/>
                  <c:y val="6.1553073195710645E-4"/>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7-73BF-46E2-BE61-DCAD7AB0A126}"/>
                </c:ext>
              </c:extLst>
            </c:dLbl>
            <c:dLbl>
              <c:idx val="4"/>
              <c:layout>
                <c:manualLayout>
                  <c:x val="-1.4849670754376021E-2"/>
                  <c:y val="-8.0753245601529917E-3"/>
                </c:manualLayout>
              </c:layout>
              <c:tx>
                <c:rich>
                  <a:bodyPr/>
                  <a:lstStyle/>
                  <a:p>
                    <a:fld id="{9CB6F8CA-3069-4CC6-B9C1-A1E7D5DD5F9E}" type="CATEGORYNAME">
                      <a:rPr lang="en-US" b="1" i="1">
                        <a:solidFill>
                          <a:srgbClr val="FF0000"/>
                        </a:solidFill>
                      </a:rPr>
                      <a:pPr/>
                      <a:t>[CATEGORY NAME]</a:t>
                    </a:fld>
                    <a:r>
                      <a:rPr lang="en-US" baseline="0"/>
                      <a:t>, </a:t>
                    </a:r>
                    <a:fld id="{DF6FDDA9-2B50-454A-9BA3-8C81218E3D72}" type="VALUE">
                      <a:rPr lang="en-US" baseline="0"/>
                      <a:pPr/>
                      <a:t>[VALUE]</a:t>
                    </a:fld>
                    <a:endParaRPr lang="en-US" baseline="0"/>
                  </a:p>
                </c:rich>
              </c:tx>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73BF-46E2-BE61-DCAD7AB0A126}"/>
                </c:ext>
              </c:extLst>
            </c:dLbl>
            <c:dLbl>
              <c:idx val="5"/>
              <c:layout>
                <c:manualLayout>
                  <c:x val="-8.3350266700533398E-3"/>
                  <c:y val="1.2130438240674462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B-73BF-46E2-BE61-DCAD7AB0A126}"/>
                </c:ext>
              </c:extLst>
            </c:dLbl>
            <c:dLbl>
              <c:idx val="6"/>
              <c:layout>
                <c:manualLayout>
                  <c:x val="1.0802633226902419E-3"/>
                  <c:y val="-5.50592478128634E-3"/>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3BF-46E2-BE61-DCAD7AB0A126}"/>
                </c:ext>
              </c:extLst>
            </c:dLbl>
            <c:dLbl>
              <c:idx val="7"/>
              <c:layout>
                <c:manualLayout>
                  <c:x val="8.2469979935495576E-3"/>
                  <c:y val="7.6524153740600755E-4"/>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F-73BF-46E2-BE61-DCAD7AB0A126}"/>
                </c:ext>
              </c:extLst>
            </c:dLbl>
            <c:dLbl>
              <c:idx val="8"/>
              <c:layout>
                <c:manualLayout>
                  <c:x val="-1.4720274421712565E-3"/>
                  <c:y val="-6.1327394486859858E-3"/>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1-73BF-46E2-BE61-DCAD7AB0A126}"/>
                </c:ext>
              </c:extLst>
            </c:dLbl>
            <c:dLbl>
              <c:idx val="9"/>
              <c:layout>
                <c:manualLayout>
                  <c:x val="-3.3333971473298342E-3"/>
                  <c:y val="-2.3440389273522754E-3"/>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3-73BF-46E2-BE61-DCAD7AB0A126}"/>
                </c:ext>
              </c:extLst>
            </c:dLbl>
            <c:dLbl>
              <c:idx val="10"/>
              <c:layout>
                <c:manualLayout>
                  <c:x val="2.2602840676210012E-3"/>
                  <c:y val="-1.0076077564182946E-4"/>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5-73BF-46E2-BE61-DCAD7AB0A126}"/>
                </c:ext>
              </c:extLst>
            </c:dLbl>
            <c:dLbl>
              <c:idx val="11"/>
              <c:layout>
                <c:manualLayout>
                  <c:x val="1.9159191395166808E-3"/>
                  <c:y val="5.0822209518523644E-3"/>
                </c:manualLayout>
              </c:layout>
              <c:tx>
                <c:rich>
                  <a:bodyPr/>
                  <a:lstStyle/>
                  <a:p>
                    <a:fld id="{FBBA791C-5C53-4D8E-9AE0-9B6B299031AD}" type="CATEGORYNAME">
                      <a:rPr lang="en-US" b="1">
                        <a:solidFill>
                          <a:srgbClr val="FF0000"/>
                        </a:solidFill>
                      </a:rPr>
                      <a:pPr/>
                      <a:t>[CATEGORY NAME]</a:t>
                    </a:fld>
                    <a:r>
                      <a:rPr lang="en-US" baseline="0"/>
                      <a:t>, </a:t>
                    </a:r>
                    <a:fld id="{ECBFB061-FD5E-4CB0-AB03-F2F7D8AACB49}" type="VALUE">
                      <a:rPr lang="en-US" baseline="0"/>
                      <a:pPr/>
                      <a:t>[VALUE]</a:t>
                    </a:fld>
                    <a:endParaRPr lang="en-US" baseline="0"/>
                  </a:p>
                </c:rich>
              </c:tx>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7-73BF-46E2-BE61-DCAD7AB0A126}"/>
                </c:ext>
              </c:extLst>
            </c:dLbl>
            <c:dLbl>
              <c:idx val="12"/>
              <c:layout>
                <c:manualLayout>
                  <c:x val="2.4228944321980517E-3"/>
                  <c:y val="9.3670967753214287E-3"/>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9-E216-410D-A87E-626566DDAC8D}"/>
                </c:ext>
              </c:extLst>
            </c:dLbl>
            <c:dLbl>
              <c:idx val="13"/>
              <c:layout>
                <c:manualLayout>
                  <c:x val="-2.5172315089526808E-3"/>
                  <c:y val="9.0608412316908211E-3"/>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A-E216-410D-A87E-626566DDAC8D}"/>
                </c:ext>
              </c:extLst>
            </c:dLbl>
            <c:dLbl>
              <c:idx val="14"/>
              <c:layout>
                <c:manualLayout>
                  <c:x val="-8.1037624809221134E-3"/>
                  <c:y val="1.145255875950453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B-E216-410D-A87E-626566DDAC8D}"/>
                </c:ext>
              </c:extLst>
            </c:dLbl>
            <c:dLbl>
              <c:idx val="15"/>
              <c:layout>
                <c:manualLayout>
                  <c:x val="-8.8934606876181089E-3"/>
                  <c:y val="7.9044762418328546E-3"/>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C-E216-410D-A87E-626566DDAC8D}"/>
                </c:ext>
              </c:extLst>
            </c:dLbl>
            <c:dLbl>
              <c:idx val="16"/>
              <c:layout>
                <c:manualLayout>
                  <c:x val="-1.2769065373287661E-2"/>
                  <c:y val="9.8980774557935942E-4"/>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D-E216-410D-A87E-626566DDAC8D}"/>
                </c:ext>
              </c:extLst>
            </c:dLbl>
            <c:dLbl>
              <c:idx val="17"/>
              <c:layout>
                <c:manualLayout>
                  <c:x val="-1.2227607457195993E-2"/>
                  <c:y val="-1.6694503022902735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E-E216-410D-A87E-626566DDAC8D}"/>
                </c:ext>
              </c:extLst>
            </c:dLbl>
            <c:dLbl>
              <c:idx val="18"/>
              <c:layout>
                <c:manualLayout>
                  <c:x val="4.9628048973167443E-2"/>
                  <c:y val="-1.8234680746475239E-2"/>
                </c:manualLayout>
              </c:layout>
              <c:showLegendKey val="0"/>
              <c:showVal val="1"/>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18-E216-410D-A87E-626566DDAC8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data!$T$6:$AL$6</c:f>
              <c:strCache>
                <c:ptCount val="19"/>
                <c:pt idx="0">
                  <c:v>level II EV charging</c:v>
                </c:pt>
                <c:pt idx="1">
                  <c:v>double oven</c:v>
                </c:pt>
                <c:pt idx="2">
                  <c:v>4 burner stove</c:v>
                </c:pt>
                <c:pt idx="3">
                  <c:v>clothes dryer</c:v>
                </c:pt>
                <c:pt idx="4">
                  <c:v>air and water heat pump (est)</c:v>
                </c:pt>
                <c:pt idx="5">
                  <c:v>beauty (hair dryer and curling iron)</c:v>
                </c:pt>
                <c:pt idx="6">
                  <c:v>largest garage tool (chop saw)</c:v>
                </c:pt>
                <c:pt idx="7">
                  <c:v>other 120V cooking max (air fryer)</c:v>
                </c:pt>
                <c:pt idx="8">
                  <c:v>microwave</c:v>
                </c:pt>
                <c:pt idx="9">
                  <c:v>dishwasher</c:v>
                </c:pt>
                <c:pt idx="10">
                  <c:v>coffee grinder</c:v>
                </c:pt>
                <c:pt idx="11">
                  <c:v>level 1 EV charging</c:v>
                </c:pt>
                <c:pt idx="12">
                  <c:v>clothes washer</c:v>
                </c:pt>
                <c:pt idx="13">
                  <c:v>lighting</c:v>
                </c:pt>
                <c:pt idx="14">
                  <c:v>vacuum cleaner</c:v>
                </c:pt>
                <c:pt idx="15">
                  <c:v>fans</c:v>
                </c:pt>
                <c:pt idx="16">
                  <c:v>electronics</c:v>
                </c:pt>
                <c:pt idx="17">
                  <c:v>fridge</c:v>
                </c:pt>
                <c:pt idx="18">
                  <c:v>everything else</c:v>
                </c:pt>
              </c:strCache>
            </c:strRef>
          </c:cat>
          <c:val>
            <c:numRef>
              <c:f>data!$T$1:$AL$1</c:f>
              <c:numCache>
                <c:formatCode>#,##0</c:formatCode>
                <c:ptCount val="19"/>
                <c:pt idx="0">
                  <c:v>9600</c:v>
                </c:pt>
                <c:pt idx="1">
                  <c:v>8000</c:v>
                </c:pt>
                <c:pt idx="2">
                  <c:v>7400</c:v>
                </c:pt>
                <c:pt idx="3">
                  <c:v>6300</c:v>
                </c:pt>
                <c:pt idx="4">
                  <c:v>4243</c:v>
                </c:pt>
                <c:pt idx="5">
                  <c:v>1955</c:v>
                </c:pt>
                <c:pt idx="6">
                  <c:v>1800</c:v>
                </c:pt>
                <c:pt idx="7">
                  <c:v>1508</c:v>
                </c:pt>
                <c:pt idx="8">
                  <c:v>1447.1</c:v>
                </c:pt>
                <c:pt idx="9">
                  <c:v>1400</c:v>
                </c:pt>
                <c:pt idx="10">
                  <c:v>1257</c:v>
                </c:pt>
                <c:pt idx="11">
                  <c:v>981</c:v>
                </c:pt>
                <c:pt idx="12">
                  <c:v>909</c:v>
                </c:pt>
                <c:pt idx="13">
                  <c:v>814.5</c:v>
                </c:pt>
                <c:pt idx="14">
                  <c:v>800</c:v>
                </c:pt>
                <c:pt idx="15">
                  <c:v>774</c:v>
                </c:pt>
                <c:pt idx="16">
                  <c:v>702.90000000000009</c:v>
                </c:pt>
                <c:pt idx="17">
                  <c:v>444</c:v>
                </c:pt>
                <c:pt idx="18">
                  <c:v>4289.1999999999971</c:v>
                </c:pt>
              </c:numCache>
            </c:numRef>
          </c:val>
          <c:extLst>
            <c:ext xmlns:c16="http://schemas.microsoft.com/office/drawing/2014/chart" uri="{C3380CC4-5D6E-409C-BE32-E72D297353CC}">
              <c16:uniqueId val="{00000018-73BF-46E2-BE61-DCAD7AB0A126}"/>
            </c:ext>
          </c:extLst>
        </c:ser>
        <c:dLbls>
          <c:showLegendKey val="0"/>
          <c:showVal val="1"/>
          <c:showCatName val="1"/>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3F8A58DE-C8D7-4AC9-A3B2-168104A323A3}">
  <sheetPr/>
  <sheetViews>
    <sheetView tabSelected="1" zoomScale="150" workbookViewId="0"/>
  </sheetViews>
  <pageMargins left="0.7" right="0.7" top="0.75" bottom="0.75" header="0.3" footer="0.3"/>
  <pageSetup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8661400" cy="6286500"/>
    <xdr:graphicFrame macro="">
      <xdr:nvGraphicFramePr>
        <xdr:cNvPr id="2" name="Chart 1">
          <a:extLst>
            <a:ext uri="{FF2B5EF4-FFF2-40B4-BE49-F238E27FC236}">
              <a16:creationId xmlns:a16="http://schemas.microsoft.com/office/drawing/2014/main" id="{CD7B7FAC-FF97-4FA1-8AD9-B6A77267B7A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0.81012</cdr:x>
      <cdr:y>0.16304</cdr:y>
    </cdr:from>
    <cdr:to>
      <cdr:x>0.99765</cdr:x>
      <cdr:y>0.9202</cdr:y>
    </cdr:to>
    <cdr:sp macro="" textlink="">
      <cdr:nvSpPr>
        <cdr:cNvPr id="9" name="TextBox 1">
          <a:extLst xmlns:a="http://schemas.openxmlformats.org/drawingml/2006/main">
            <a:ext uri="{FF2B5EF4-FFF2-40B4-BE49-F238E27FC236}">
              <a16:creationId xmlns:a16="http://schemas.microsoft.com/office/drawing/2014/main" id="{93C837E4-45F4-4428-80DC-BC35B4F0DD72}"/>
            </a:ext>
          </a:extLst>
        </cdr:cNvPr>
        <cdr:cNvSpPr txBox="1"/>
      </cdr:nvSpPr>
      <cdr:spPr>
        <a:xfrm xmlns:a="http://schemas.openxmlformats.org/drawingml/2006/main">
          <a:off x="7016751" y="1024920"/>
          <a:ext cx="1624318" cy="475993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900" b="0" baseline="0">
              <a:effectLst/>
              <a:latin typeface="+mn-lt"/>
              <a:ea typeface="+mn-ea"/>
              <a:cs typeface="+mn-cs"/>
            </a:rPr>
            <a:t>We currently have 240 volt, 90 amp, 21.6 kW service, with natural gas air and water heating.  Before adding EVs and a heat pump it supported 39.8 kW if everything was on at once, 84% above rating.</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sz="900" b="0" baseline="0">
            <a:effectLst/>
            <a:latin typeface="+mn-lt"/>
            <a:ea typeface="+mn-ea"/>
            <a:cs typeface="+mn-cs"/>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900" b="0" baseline="0">
              <a:effectLst/>
              <a:latin typeface="+mn-lt"/>
              <a:ea typeface="+mn-ea"/>
              <a:cs typeface="+mn-cs"/>
            </a:rPr>
            <a:t>Adding EVs and a heat pump, shown in </a:t>
          </a:r>
          <a:r>
            <a:rPr lang="en-US" sz="900" b="1" i="1" baseline="0">
              <a:solidFill>
                <a:srgbClr val="FF0000"/>
              </a:solidFill>
              <a:effectLst/>
              <a:latin typeface="+mn-lt"/>
              <a:ea typeface="+mn-ea"/>
              <a:cs typeface="+mn-cs"/>
            </a:rPr>
            <a:t>red</a:t>
          </a:r>
          <a:r>
            <a:rPr lang="en-US" sz="900" b="0" i="1" baseline="0">
              <a:effectLst/>
              <a:latin typeface="+mn-lt"/>
              <a:ea typeface="+mn-ea"/>
              <a:cs typeface="+mn-cs"/>
            </a:rPr>
            <a:t>, totals 54.6 kW, 153% above rating.</a:t>
          </a:r>
          <a:r>
            <a:rPr lang="en-US" sz="900" b="0" i="0" baseline="0">
              <a:effectLst/>
              <a:latin typeface="+mn-lt"/>
              <a:ea typeface="+mn-ea"/>
              <a:cs typeface="+mn-cs"/>
            </a:rPr>
            <a:t> </a:t>
          </a:r>
          <a:r>
            <a:rPr lang="en-US" sz="900" b="0" baseline="0">
              <a:effectLst/>
              <a:latin typeface="+mn-lt"/>
              <a:ea typeface="+mn-ea"/>
              <a:cs typeface="+mn-cs"/>
            </a:rPr>
            <a:t>Increasing service to 125 amps would achieve a similar 82% above rating for the new all-electric configuration.</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sz="900" b="0" baseline="0">
            <a:effectLst/>
            <a:latin typeface="+mn-lt"/>
            <a:ea typeface="+mn-ea"/>
            <a:cs typeface="+mn-cs"/>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sz="900" b="0" baseline="0">
            <a:effectLst/>
            <a:latin typeface="+mn-lt"/>
            <a:ea typeface="+mn-ea"/>
            <a:cs typeface="+mn-cs"/>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sz="900" b="0" baseline="0">
            <a:effectLst/>
            <a:latin typeface="+mn-lt"/>
            <a:ea typeface="+mn-ea"/>
            <a:cs typeface="+mn-cs"/>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900" b="0" baseline="0">
              <a:effectLst/>
              <a:latin typeface="+mn-lt"/>
              <a:ea typeface="+mn-ea"/>
              <a:cs typeface="+mn-cs"/>
            </a:rPr>
            <a:t>But even if we manage our loads to within 90 amp service, a grid tied system where both the grid and the inverter can power the service panel would only allow for 18 amps or 4.3 kW of solar to be added due to the "120% rule" where the rating of the breaker plus solar can not exceed 120% of the breaker rating so the bus bars do not overheat.  Accomodating a 63 amp, 15 kW peak inverter would total 153 amps which corresponds to 127.5 amps rating, so a 150 amp panel would be required.</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sz="900" b="0" baseline="0">
            <a:effectLst/>
            <a:latin typeface="+mn-lt"/>
            <a:ea typeface="+mn-ea"/>
            <a:cs typeface="+mn-cs"/>
          </a:endParaRPr>
        </a:p>
      </cdr:txBody>
    </cdr:sp>
  </cdr:relSizeAnchor>
  <cdr:relSizeAnchor xmlns:cdr="http://schemas.openxmlformats.org/drawingml/2006/chartDrawing">
    <cdr:from>
      <cdr:x>0.00587</cdr:x>
      <cdr:y>0.00808</cdr:y>
    </cdr:from>
    <cdr:to>
      <cdr:x>0.29326</cdr:x>
      <cdr:y>0.98889</cdr:y>
    </cdr:to>
    <cdr:sp macro="" textlink="">
      <cdr:nvSpPr>
        <cdr:cNvPr id="2" name="TextBox 1">
          <a:extLst xmlns:a="http://schemas.openxmlformats.org/drawingml/2006/main">
            <a:ext uri="{FF2B5EF4-FFF2-40B4-BE49-F238E27FC236}">
              <a16:creationId xmlns:a16="http://schemas.microsoft.com/office/drawing/2014/main" id="{8F4F1514-1FE6-FA3D-6938-25487B9D9310}"/>
            </a:ext>
          </a:extLst>
        </cdr:cNvPr>
        <cdr:cNvSpPr txBox="1"/>
      </cdr:nvSpPr>
      <cdr:spPr>
        <a:xfrm xmlns:a="http://schemas.openxmlformats.org/drawingml/2006/main">
          <a:off x="50800" y="50800"/>
          <a:ext cx="2489200" cy="61658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900" b="0" baseline="0">
              <a:effectLst/>
              <a:latin typeface="+mn-lt"/>
              <a:ea typeface="+mn-ea"/>
              <a:cs typeface="+mn-cs"/>
            </a:rPr>
            <a:t>12k load management plan when off grid:</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sz="900" b="0" baseline="0">
            <a:effectLst/>
            <a:latin typeface="+mn-lt"/>
            <a:ea typeface="+mn-ea"/>
            <a:cs typeface="+mn-cs"/>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900" b="0" baseline="0">
              <a:effectLst/>
              <a:latin typeface="+mn-lt"/>
              <a:ea typeface="+mn-ea"/>
              <a:cs typeface="+mn-cs"/>
            </a:rPr>
            <a:t>1.) Level II EV charging 9 PM to 5 AM only; no other high power loads during this time. This will only cause restriction when my brother comes for the day only and needs to charge.</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sz="900" b="0" baseline="0">
            <a:effectLst/>
            <a:latin typeface="+mn-lt"/>
            <a:ea typeface="+mn-ea"/>
            <a:cs typeface="+mn-cs"/>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sz="900" b="0" baseline="0">
            <a:effectLst/>
            <a:latin typeface="+mn-lt"/>
            <a:ea typeface="+mn-ea"/>
            <a:cs typeface="+mn-cs"/>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sz="900" b="0" baseline="0">
            <a:effectLst/>
            <a:latin typeface="+mn-lt"/>
            <a:ea typeface="+mn-ea"/>
            <a:cs typeface="+mn-cs"/>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sz="900" b="0" baseline="0">
            <a:effectLst/>
            <a:latin typeface="+mn-lt"/>
            <a:ea typeface="+mn-ea"/>
            <a:cs typeface="+mn-cs"/>
          </a:endParaRPr>
        </a:p>
      </cdr:txBody>
    </cdr:sp>
  </cdr:relSizeAnchor>
  <cdr:relSizeAnchor xmlns:cdr="http://schemas.openxmlformats.org/drawingml/2006/chartDrawing">
    <cdr:from>
      <cdr:x>0.00733</cdr:x>
      <cdr:y>0.15455</cdr:y>
    </cdr:from>
    <cdr:to>
      <cdr:x>0.1129</cdr:x>
      <cdr:y>0.99596</cdr:y>
    </cdr:to>
    <cdr:sp macro="" textlink="">
      <cdr:nvSpPr>
        <cdr:cNvPr id="3" name="TextBox 1">
          <a:extLst xmlns:a="http://schemas.openxmlformats.org/drawingml/2006/main">
            <a:ext uri="{FF2B5EF4-FFF2-40B4-BE49-F238E27FC236}">
              <a16:creationId xmlns:a16="http://schemas.microsoft.com/office/drawing/2014/main" id="{0EAA0163-57BE-078F-7349-F44D8827AA25}"/>
            </a:ext>
          </a:extLst>
        </cdr:cNvPr>
        <cdr:cNvSpPr txBox="1"/>
      </cdr:nvSpPr>
      <cdr:spPr>
        <a:xfrm xmlns:a="http://schemas.openxmlformats.org/drawingml/2006/main">
          <a:off x="63500" y="971550"/>
          <a:ext cx="914400" cy="528955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900" b="0" baseline="0">
              <a:effectLst/>
              <a:latin typeface="+mn-lt"/>
              <a:ea typeface="+mn-ea"/>
              <a:cs typeface="+mn-cs"/>
            </a:rPr>
            <a:t>2.) Do not use more than half of the oven and stove burners at one time; no other high power loads during this time.  This will cause cooking and use of clothes dryer restrictions.</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sz="900" b="0" baseline="0">
            <a:effectLst/>
            <a:latin typeface="+mn-lt"/>
            <a:ea typeface="+mn-ea"/>
            <a:cs typeface="+mn-cs"/>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sz="900" b="0" baseline="0">
            <a:effectLst/>
            <a:latin typeface="+mn-lt"/>
            <a:ea typeface="+mn-ea"/>
            <a:cs typeface="+mn-cs"/>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sz="900" b="0" baseline="0">
            <a:effectLst/>
            <a:latin typeface="+mn-lt"/>
            <a:ea typeface="+mn-ea"/>
            <a:cs typeface="+mn-cs"/>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sz="900" b="0" baseline="0">
            <a:effectLst/>
            <a:latin typeface="+mn-lt"/>
            <a:ea typeface="+mn-ea"/>
            <a:cs typeface="+mn-cs"/>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sz="900" b="0" baseline="0">
            <a:effectLst/>
            <a:latin typeface="+mn-lt"/>
            <a:ea typeface="+mn-ea"/>
            <a:cs typeface="+mn-cs"/>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sz="900" b="0" baseline="0">
            <a:effectLst/>
            <a:latin typeface="+mn-lt"/>
            <a:ea typeface="+mn-ea"/>
            <a:cs typeface="+mn-cs"/>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sz="900" b="0" baseline="0">
            <a:effectLst/>
            <a:latin typeface="+mn-lt"/>
            <a:ea typeface="+mn-ea"/>
            <a:cs typeface="+mn-cs"/>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sz="900" b="0" baseline="0">
            <a:effectLst/>
            <a:latin typeface="+mn-lt"/>
            <a:ea typeface="+mn-ea"/>
            <a:cs typeface="+mn-cs"/>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sz="900" b="0" baseline="0">
            <a:effectLst/>
            <a:latin typeface="+mn-lt"/>
            <a:ea typeface="+mn-ea"/>
            <a:cs typeface="+mn-cs"/>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sz="900" b="0" baseline="0">
            <a:effectLst/>
            <a:latin typeface="+mn-lt"/>
            <a:ea typeface="+mn-ea"/>
            <a:cs typeface="+mn-cs"/>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sz="900" b="0" baseline="0">
            <a:effectLst/>
            <a:latin typeface="+mn-lt"/>
            <a:ea typeface="+mn-ea"/>
            <a:cs typeface="+mn-cs"/>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sz="900" b="0" baseline="0">
            <a:effectLst/>
            <a:latin typeface="+mn-lt"/>
            <a:ea typeface="+mn-ea"/>
            <a:cs typeface="+mn-cs"/>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sz="900" b="0" baseline="0">
            <a:effectLst/>
            <a:latin typeface="+mn-lt"/>
            <a:ea typeface="+mn-ea"/>
            <a:cs typeface="+mn-cs"/>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sz="900" b="0" baseline="0">
            <a:effectLst/>
            <a:latin typeface="+mn-lt"/>
            <a:ea typeface="+mn-ea"/>
            <a:cs typeface="+mn-cs"/>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sz="900" b="0" baseline="0">
            <a:effectLst/>
            <a:latin typeface="+mn-lt"/>
            <a:ea typeface="+mn-ea"/>
            <a:cs typeface="+mn-cs"/>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sz="900" b="0" baseline="0">
            <a:effectLst/>
            <a:latin typeface="+mn-lt"/>
            <a:ea typeface="+mn-ea"/>
            <a:cs typeface="+mn-cs"/>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900" b="0" baseline="0">
              <a:effectLst/>
              <a:latin typeface="+mn-lt"/>
              <a:ea typeface="+mn-ea"/>
              <a:cs typeface="+mn-cs"/>
            </a:rPr>
            <a:t>Should be able to use clothes dryer and heat pump when not Level II EV charging or cooking.</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sz="900" b="0" baseline="0">
            <a:effectLst/>
            <a:latin typeface="+mn-lt"/>
            <a:ea typeface="+mn-ea"/>
            <a:cs typeface="+mn-cs"/>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sz="900" b="0" baseline="0">
            <a:effectLst/>
            <a:latin typeface="+mn-lt"/>
            <a:ea typeface="+mn-ea"/>
            <a:cs typeface="+mn-cs"/>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sz="900" b="0" baseline="0">
            <a:effectLst/>
            <a:latin typeface="+mn-lt"/>
            <a:ea typeface="+mn-ea"/>
            <a:cs typeface="+mn-cs"/>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sz="900" b="0" baseline="0">
            <a:effectLst/>
            <a:latin typeface="+mn-lt"/>
            <a:ea typeface="+mn-ea"/>
            <a:cs typeface="+mn-cs"/>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sz="900" b="0" baseline="0">
            <a:effectLst/>
            <a:latin typeface="+mn-lt"/>
            <a:ea typeface="+mn-ea"/>
            <a:cs typeface="+mn-cs"/>
          </a:endParaRP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endParaRPr lang="en-US" sz="900" b="0" baseline="0">
            <a:effectLst/>
            <a:latin typeface="+mn-lt"/>
            <a:ea typeface="+mn-ea"/>
            <a:cs typeface="+mn-cs"/>
          </a:endParaRPr>
        </a:p>
      </cdr:txBody>
    </cdr: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E7EFE-1883-4976-AC57-E05582E82CC8}">
  <dimension ref="A1:AN94"/>
  <sheetViews>
    <sheetView workbookViewId="0">
      <pane xSplit="1" ySplit="6" topLeftCell="O7" activePane="bottomRight" state="frozen"/>
      <selection pane="topRight" activeCell="B1" sqref="B1"/>
      <selection pane="bottomLeft" activeCell="A7" sqref="A7"/>
      <selection pane="bottomRight" activeCell="X7" sqref="X7"/>
    </sheetView>
  </sheetViews>
  <sheetFormatPr defaultRowHeight="15" x14ac:dyDescent="0.25"/>
  <cols>
    <col min="1" max="1" width="14.5703125" customWidth="1"/>
    <col min="2" max="2" width="12.140625" customWidth="1"/>
    <col min="3" max="3" width="10.140625" customWidth="1"/>
    <col min="4" max="4" width="15.42578125" customWidth="1"/>
    <col min="5" max="6" width="32.28515625" customWidth="1"/>
    <col min="7" max="7" width="32.7109375" customWidth="1"/>
    <col min="8" max="9" width="10" style="9" customWidth="1"/>
    <col min="10" max="10" width="33.140625" customWidth="1"/>
    <col min="13" max="13" width="62" customWidth="1"/>
    <col min="14" max="14" width="13.7109375" customWidth="1"/>
    <col min="18" max="18" width="11" bestFit="1" customWidth="1"/>
    <col min="19" max="19" width="30.5703125" bestFit="1" customWidth="1"/>
    <col min="20" max="20" width="17.85546875" bestFit="1" customWidth="1"/>
    <col min="21" max="21" width="5.5703125" bestFit="1" customWidth="1"/>
    <col min="22" max="22" width="5.85546875" bestFit="1" customWidth="1"/>
    <col min="23" max="23" width="12.5703125" bestFit="1" customWidth="1"/>
    <col min="24" max="24" width="23" bestFit="1" customWidth="1"/>
    <col min="25" max="26" width="14" customWidth="1"/>
    <col min="27" max="27" width="12.7109375" customWidth="1"/>
    <col min="28" max="28" width="10.7109375" bestFit="1" customWidth="1"/>
    <col min="29" max="29" width="12.28515625" customWidth="1"/>
    <col min="30" max="30" width="13.7109375" bestFit="1" customWidth="1"/>
    <col min="31" max="32" width="11.42578125" customWidth="1"/>
    <col min="36" max="36" width="13" customWidth="1"/>
    <col min="38" max="38" width="15.42578125" customWidth="1"/>
  </cols>
  <sheetData>
    <row r="1" spans="1:40" x14ac:dyDescent="0.25">
      <c r="A1" t="s">
        <v>0</v>
      </c>
      <c r="D1" s="3" t="s">
        <v>104</v>
      </c>
      <c r="M1" s="21" t="s">
        <v>199</v>
      </c>
      <c r="N1">
        <f>SUM(N7:N96)</f>
        <v>121.3</v>
      </c>
      <c r="O1" s="22">
        <f>SUM(O7:O96)-SUM(Q7:Q96)</f>
        <v>54624.7</v>
      </c>
      <c r="T1" s="22">
        <f>SUM(T7:T96)</f>
        <v>9600</v>
      </c>
      <c r="U1" s="22">
        <f>SUM(U7:U96)</f>
        <v>8000</v>
      </c>
      <c r="V1" s="22">
        <f>SUM(V7:V96)</f>
        <v>7400</v>
      </c>
      <c r="W1" s="22">
        <f t="shared" ref="W1" si="0">SUM(W7:W96)</f>
        <v>6300</v>
      </c>
      <c r="X1" s="22">
        <f t="shared" ref="X1:AD1" si="1">SUM(X7:X96)</f>
        <v>4243</v>
      </c>
      <c r="Y1" s="22">
        <f>SUM(Y7:Y96)</f>
        <v>1955</v>
      </c>
      <c r="Z1" s="22">
        <f>SUM(Z7:Z96)</f>
        <v>1800</v>
      </c>
      <c r="AA1" s="22">
        <f>MAX(AA7:AA96)</f>
        <v>1508</v>
      </c>
      <c r="AB1" s="22">
        <f t="shared" si="1"/>
        <v>1447.1</v>
      </c>
      <c r="AC1" s="22">
        <f>SUM(AC7:AC96)</f>
        <v>1400</v>
      </c>
      <c r="AD1" s="22">
        <f t="shared" si="1"/>
        <v>1257</v>
      </c>
      <c r="AE1" s="22">
        <f t="shared" ref="AE1" si="2">SUM(AE7:AE96)</f>
        <v>981</v>
      </c>
      <c r="AF1" s="22">
        <f t="shared" ref="AF1:AG1" si="3">SUM(AF7:AF96)</f>
        <v>909</v>
      </c>
      <c r="AG1" s="22">
        <f t="shared" si="3"/>
        <v>814.5</v>
      </c>
      <c r="AH1" s="22">
        <f t="shared" ref="AH1:AJ1" si="4">SUM(AH7:AH96)</f>
        <v>800</v>
      </c>
      <c r="AI1" s="22">
        <f>SUM(AI7:AI96)</f>
        <v>774</v>
      </c>
      <c r="AJ1" s="22">
        <f t="shared" si="4"/>
        <v>702.90000000000009</v>
      </c>
      <c r="AK1" s="22">
        <f t="shared" ref="AK1" si="5">SUM(AK7:AK96)</f>
        <v>444</v>
      </c>
      <c r="AL1" s="22">
        <f>O1-SUM(T1:AK1)</f>
        <v>4289.1999999999971</v>
      </c>
    </row>
    <row r="2" spans="1:40" x14ac:dyDescent="0.25">
      <c r="A2" s="5">
        <v>44732</v>
      </c>
      <c r="D2" s="3" t="s">
        <v>105</v>
      </c>
      <c r="G2" s="2"/>
      <c r="H2" s="10"/>
      <c r="I2" s="10"/>
      <c r="M2" t="s">
        <v>200</v>
      </c>
      <c r="O2" s="23">
        <f>O1/240</f>
        <v>227.60291666666666</v>
      </c>
      <c r="T2" s="24">
        <f>T1/O1</f>
        <v>0.17574467228195303</v>
      </c>
      <c r="U2" s="24">
        <f>U1/O1</f>
        <v>0.14645389356829419</v>
      </c>
      <c r="V2" s="24">
        <f>V1/O1</f>
        <v>0.13546985155067215</v>
      </c>
      <c r="W2" s="24">
        <f>W1/O1</f>
        <v>0.11533244118503169</v>
      </c>
      <c r="X2" s="24">
        <f>X1/O1</f>
        <v>7.7675483801284043E-2</v>
      </c>
      <c r="Y2" s="24">
        <f>Y1/O1</f>
        <v>3.5789670240751893E-2</v>
      </c>
      <c r="Z2" s="24">
        <f>Z1/O1</f>
        <v>3.2952126052866196E-2</v>
      </c>
      <c r="AA2" s="24">
        <f>AA1/O1</f>
        <v>2.7606558937623458E-2</v>
      </c>
      <c r="AB2" s="24">
        <f>AB1/O1</f>
        <v>2.6491678672834817E-2</v>
      </c>
      <c r="AC2" s="24">
        <f>AC1/O1</f>
        <v>2.5629431374451485E-2</v>
      </c>
      <c r="AD2" s="24">
        <f>AD1/O1</f>
        <v>2.3011568026918228E-2</v>
      </c>
      <c r="AE2" s="24">
        <f>AE1/O1</f>
        <v>1.7958908698812077E-2</v>
      </c>
      <c r="AF2" s="24">
        <f>AF1/O1</f>
        <v>1.6640823656697428E-2</v>
      </c>
      <c r="AG2" s="24">
        <f>AG1/O1</f>
        <v>1.4910837038921954E-2</v>
      </c>
      <c r="AH2" s="24">
        <f>AH1/O1</f>
        <v>1.464538935682942E-2</v>
      </c>
      <c r="AI2" s="24">
        <f>AI1/O1</f>
        <v>1.4169414202732464E-2</v>
      </c>
      <c r="AJ2" s="24">
        <f>AJ1/O1</f>
        <v>1.2867805223644252E-2</v>
      </c>
      <c r="AK2" s="24">
        <f>AK1/O1</f>
        <v>8.1281910930403288E-3</v>
      </c>
      <c r="AL2" s="24">
        <f>AL1/O1</f>
        <v>7.8521255036640883E-2</v>
      </c>
    </row>
    <row r="3" spans="1:40" x14ac:dyDescent="0.25">
      <c r="A3" s="1" t="s">
        <v>1</v>
      </c>
      <c r="G3" s="12" t="s">
        <v>87</v>
      </c>
      <c r="H3" s="9">
        <f>H4+H5</f>
        <v>36</v>
      </c>
    </row>
    <row r="4" spans="1:40" x14ac:dyDescent="0.25">
      <c r="B4" s="1"/>
      <c r="G4" s="12" t="s">
        <v>103</v>
      </c>
      <c r="H4" s="9">
        <f>SUM(K7:K92)</f>
        <v>11</v>
      </c>
      <c r="I4" s="16">
        <f>H4/H3</f>
        <v>0.30555555555555558</v>
      </c>
      <c r="M4" t="s">
        <v>107</v>
      </c>
    </row>
    <row r="5" spans="1:40" x14ac:dyDescent="0.25">
      <c r="E5" t="s">
        <v>33</v>
      </c>
      <c r="G5" s="12" t="s">
        <v>101</v>
      </c>
      <c r="H5" s="9">
        <f>SUM(L7:L92)</f>
        <v>25</v>
      </c>
      <c r="I5" s="16">
        <f>H5/H3</f>
        <v>0.69444444444444442</v>
      </c>
      <c r="T5" t="s">
        <v>205</v>
      </c>
    </row>
    <row r="6" spans="1:40" ht="60" x14ac:dyDescent="0.25">
      <c r="A6" s="6" t="s">
        <v>31</v>
      </c>
      <c r="B6" s="6" t="s">
        <v>32</v>
      </c>
      <c r="C6" s="6" t="s">
        <v>2</v>
      </c>
      <c r="D6" s="6" t="s">
        <v>35</v>
      </c>
      <c r="E6" s="7" t="s">
        <v>5</v>
      </c>
      <c r="F6" s="7" t="s">
        <v>52</v>
      </c>
      <c r="G6" s="7" t="s">
        <v>6</v>
      </c>
      <c r="H6" s="6" t="s">
        <v>42</v>
      </c>
      <c r="I6" s="6" t="s">
        <v>97</v>
      </c>
      <c r="J6" s="7" t="s">
        <v>34</v>
      </c>
      <c r="K6" s="2" t="s">
        <v>51</v>
      </c>
      <c r="L6" s="6" t="s">
        <v>102</v>
      </c>
      <c r="M6" s="6" t="s">
        <v>108</v>
      </c>
      <c r="N6" s="6" t="s">
        <v>111</v>
      </c>
      <c r="O6" s="6" t="s">
        <v>109</v>
      </c>
      <c r="P6" s="6" t="s">
        <v>110</v>
      </c>
      <c r="Q6" s="6" t="s">
        <v>147</v>
      </c>
      <c r="R6" s="6" t="s">
        <v>115</v>
      </c>
      <c r="S6" s="6" t="s">
        <v>123</v>
      </c>
      <c r="T6" s="6" t="s">
        <v>210</v>
      </c>
      <c r="U6" s="6" t="s">
        <v>220</v>
      </c>
      <c r="V6" s="6" t="s">
        <v>221</v>
      </c>
      <c r="W6" s="6" t="s">
        <v>36</v>
      </c>
      <c r="X6" s="7" t="s">
        <v>222</v>
      </c>
      <c r="Y6" s="6" t="s">
        <v>218</v>
      </c>
      <c r="Z6" s="6" t="s">
        <v>219</v>
      </c>
      <c r="AA6" s="6" t="s">
        <v>216</v>
      </c>
      <c r="AB6" s="6" t="s">
        <v>214</v>
      </c>
      <c r="AC6" s="6" t="s">
        <v>213</v>
      </c>
      <c r="AD6" s="6" t="s">
        <v>215</v>
      </c>
      <c r="AE6" s="6" t="s">
        <v>211</v>
      </c>
      <c r="AF6" s="6" t="s">
        <v>212</v>
      </c>
      <c r="AG6" s="6" t="s">
        <v>201</v>
      </c>
      <c r="AH6" s="6" t="s">
        <v>206</v>
      </c>
      <c r="AI6" s="6" t="s">
        <v>217</v>
      </c>
      <c r="AJ6" s="6" t="s">
        <v>207</v>
      </c>
      <c r="AK6" s="6" t="s">
        <v>209</v>
      </c>
      <c r="AL6" s="6" t="s">
        <v>208</v>
      </c>
      <c r="AM6" s="6" t="s">
        <v>203</v>
      </c>
    </row>
    <row r="7" spans="1:40" ht="30" x14ac:dyDescent="0.25">
      <c r="A7" s="8">
        <v>1</v>
      </c>
      <c r="B7" s="8">
        <v>1</v>
      </c>
      <c r="C7" s="8">
        <v>240</v>
      </c>
      <c r="D7" s="8">
        <v>40</v>
      </c>
      <c r="E7" s="4" t="s">
        <v>4</v>
      </c>
      <c r="F7" s="4" t="s">
        <v>53</v>
      </c>
      <c r="G7" s="4" t="s">
        <v>7</v>
      </c>
      <c r="H7" s="8" t="s">
        <v>50</v>
      </c>
      <c r="I7" s="8"/>
      <c r="J7" s="4" t="s">
        <v>39</v>
      </c>
      <c r="K7">
        <f t="shared" ref="K7:K10" si="6">IF(H7="yes",1,0)</f>
        <v>0</v>
      </c>
      <c r="L7">
        <f>IF(H7="done",1,0)</f>
        <v>0</v>
      </c>
      <c r="M7" s="2" t="s">
        <v>7</v>
      </c>
      <c r="N7">
        <v>0</v>
      </c>
      <c r="O7">
        <v>7200</v>
      </c>
      <c r="P7">
        <v>7200</v>
      </c>
      <c r="S7" s="2" t="s">
        <v>126</v>
      </c>
      <c r="T7" s="2"/>
      <c r="U7" s="2"/>
      <c r="V7" s="2">
        <f>O7</f>
        <v>7200</v>
      </c>
      <c r="W7" s="2"/>
      <c r="Y7" s="2"/>
      <c r="Z7" s="2"/>
      <c r="AA7" s="2"/>
      <c r="AB7" s="2"/>
      <c r="AC7" s="2"/>
      <c r="AD7" s="2"/>
      <c r="AE7" s="2"/>
      <c r="AF7" s="2"/>
      <c r="AI7" s="2"/>
      <c r="AM7">
        <f t="shared" ref="AM7:AM38" si="7">SUM(V7:AL7)</f>
        <v>7200</v>
      </c>
      <c r="AN7" t="str">
        <f t="shared" ref="AN7:AN38" si="8">IF(AM7=0,O7,"")</f>
        <v/>
      </c>
    </row>
    <row r="8" spans="1:40" ht="60" x14ac:dyDescent="0.25">
      <c r="A8" s="8">
        <v>2</v>
      </c>
      <c r="B8" s="8">
        <v>1</v>
      </c>
      <c r="C8" s="8">
        <v>240</v>
      </c>
      <c r="D8" s="8">
        <v>40</v>
      </c>
      <c r="E8" s="4" t="s">
        <v>4</v>
      </c>
      <c r="F8" s="4" t="s">
        <v>53</v>
      </c>
      <c r="G8" s="4" t="s">
        <v>8</v>
      </c>
      <c r="H8" s="8" t="s">
        <v>50</v>
      </c>
      <c r="I8" s="8"/>
      <c r="J8" s="4" t="s">
        <v>39</v>
      </c>
      <c r="K8">
        <f t="shared" si="6"/>
        <v>0</v>
      </c>
      <c r="L8">
        <f t="shared" ref="L8:L73" si="9">IF(H8="done",1,0)</f>
        <v>0</v>
      </c>
      <c r="M8" s="2" t="s">
        <v>8</v>
      </c>
      <c r="N8" s="18">
        <v>5</v>
      </c>
      <c r="O8">
        <v>8000</v>
      </c>
      <c r="P8">
        <v>8000</v>
      </c>
      <c r="S8" s="2" t="s">
        <v>175</v>
      </c>
      <c r="T8" s="2"/>
      <c r="U8" s="2">
        <f>O8</f>
        <v>8000</v>
      </c>
      <c r="V8" s="2"/>
      <c r="W8" s="2"/>
      <c r="Y8" s="2"/>
      <c r="Z8" s="2"/>
      <c r="AA8" s="2"/>
      <c r="AB8" s="2"/>
      <c r="AC8" s="2"/>
      <c r="AD8" s="2"/>
      <c r="AE8" s="2"/>
      <c r="AF8" s="2"/>
      <c r="AI8" s="2"/>
      <c r="AM8">
        <f t="shared" si="7"/>
        <v>0</v>
      </c>
      <c r="AN8">
        <f t="shared" si="8"/>
        <v>8000</v>
      </c>
    </row>
    <row r="9" spans="1:40" x14ac:dyDescent="0.25">
      <c r="A9" s="8">
        <v>3</v>
      </c>
      <c r="B9" s="8">
        <v>2</v>
      </c>
      <c r="C9" s="8">
        <v>120</v>
      </c>
      <c r="D9" s="8">
        <v>20</v>
      </c>
      <c r="E9" s="4" t="s">
        <v>4</v>
      </c>
      <c r="F9" s="4" t="s">
        <v>54</v>
      </c>
      <c r="G9" s="4" t="s">
        <v>3</v>
      </c>
      <c r="H9" s="8" t="s">
        <v>50</v>
      </c>
      <c r="I9" s="8"/>
      <c r="J9" s="4"/>
      <c r="K9">
        <f t="shared" si="6"/>
        <v>0</v>
      </c>
      <c r="L9">
        <f t="shared" si="9"/>
        <v>0</v>
      </c>
      <c r="M9" s="2" t="s">
        <v>185</v>
      </c>
      <c r="N9">
        <v>0</v>
      </c>
      <c r="O9" s="18">
        <v>500</v>
      </c>
      <c r="P9" s="18">
        <v>500</v>
      </c>
      <c r="S9" t="s">
        <v>184</v>
      </c>
      <c r="AI9">
        <f>O9</f>
        <v>500</v>
      </c>
      <c r="AM9">
        <f t="shared" si="7"/>
        <v>500</v>
      </c>
      <c r="AN9" t="str">
        <f t="shared" si="8"/>
        <v/>
      </c>
    </row>
    <row r="10" spans="1:40" ht="30" x14ac:dyDescent="0.25">
      <c r="A10" s="8">
        <v>4</v>
      </c>
      <c r="B10" s="8">
        <v>3</v>
      </c>
      <c r="C10" s="8">
        <v>120</v>
      </c>
      <c r="D10" s="8">
        <v>20</v>
      </c>
      <c r="E10" s="4" t="s">
        <v>17</v>
      </c>
      <c r="F10" s="4" t="s">
        <v>28</v>
      </c>
      <c r="G10" s="4" t="s">
        <v>94</v>
      </c>
      <c r="H10" s="8" t="s">
        <v>46</v>
      </c>
      <c r="I10" s="8"/>
      <c r="J10" s="4" t="s">
        <v>49</v>
      </c>
      <c r="K10">
        <f t="shared" si="6"/>
        <v>0</v>
      </c>
      <c r="L10">
        <f t="shared" si="9"/>
        <v>0</v>
      </c>
      <c r="M10" s="2" t="s">
        <v>146</v>
      </c>
      <c r="N10">
        <v>0</v>
      </c>
      <c r="O10">
        <v>1508</v>
      </c>
      <c r="P10">
        <v>1508</v>
      </c>
      <c r="Q10">
        <v>0</v>
      </c>
      <c r="AA10">
        <f>O10</f>
        <v>1508</v>
      </c>
      <c r="AG10">
        <v>8</v>
      </c>
      <c r="AM10">
        <f t="shared" si="7"/>
        <v>1516</v>
      </c>
      <c r="AN10" t="str">
        <f t="shared" si="8"/>
        <v/>
      </c>
    </row>
    <row r="11" spans="1:40" ht="30" x14ac:dyDescent="0.25">
      <c r="A11" s="8">
        <v>5</v>
      </c>
      <c r="B11" s="8">
        <v>3</v>
      </c>
      <c r="C11" s="8">
        <v>120</v>
      </c>
      <c r="D11" s="8">
        <v>20</v>
      </c>
      <c r="E11" s="4" t="s">
        <v>18</v>
      </c>
      <c r="F11" s="4" t="s">
        <v>28</v>
      </c>
      <c r="G11" s="4" t="s">
        <v>57</v>
      </c>
      <c r="H11" s="8" t="s">
        <v>47</v>
      </c>
      <c r="I11" s="8"/>
      <c r="J11" s="4"/>
      <c r="K11">
        <f>IF(H11="yes",1,0)</f>
        <v>1</v>
      </c>
      <c r="L11">
        <f t="shared" si="9"/>
        <v>0</v>
      </c>
      <c r="M11" s="2" t="s">
        <v>134</v>
      </c>
      <c r="N11">
        <v>0</v>
      </c>
      <c r="O11">
        <f>137*2</f>
        <v>274</v>
      </c>
      <c r="P11">
        <f>137*2</f>
        <v>274</v>
      </c>
      <c r="AI11">
        <v>274</v>
      </c>
      <c r="AM11">
        <f t="shared" si="7"/>
        <v>274</v>
      </c>
      <c r="AN11" t="str">
        <f t="shared" si="8"/>
        <v/>
      </c>
    </row>
    <row r="12" spans="1:40" x14ac:dyDescent="0.25">
      <c r="A12" s="8">
        <v>6</v>
      </c>
      <c r="B12" s="8">
        <v>3</v>
      </c>
      <c r="C12" s="8">
        <v>120</v>
      </c>
      <c r="D12" s="8">
        <v>20</v>
      </c>
      <c r="E12" s="4" t="s">
        <v>17</v>
      </c>
      <c r="F12" s="4" t="s">
        <v>11</v>
      </c>
      <c r="G12" s="4" t="s">
        <v>77</v>
      </c>
      <c r="H12" s="8" t="s">
        <v>47</v>
      </c>
      <c r="I12" s="8"/>
      <c r="J12" s="4" t="s">
        <v>49</v>
      </c>
      <c r="K12">
        <f t="shared" ref="K12:K79" si="10">IF(H12="yes",1,0)</f>
        <v>1</v>
      </c>
      <c r="L12">
        <f t="shared" si="9"/>
        <v>0</v>
      </c>
      <c r="M12" s="2" t="s">
        <v>139</v>
      </c>
      <c r="N12">
        <v>9.9</v>
      </c>
      <c r="O12">
        <v>643</v>
      </c>
      <c r="P12">
        <v>643</v>
      </c>
      <c r="X12">
        <f>O12</f>
        <v>643</v>
      </c>
      <c r="AM12">
        <f t="shared" si="7"/>
        <v>643</v>
      </c>
      <c r="AN12" t="str">
        <f t="shared" si="8"/>
        <v/>
      </c>
    </row>
    <row r="13" spans="1:40" x14ac:dyDescent="0.25">
      <c r="A13" s="8">
        <v>7</v>
      </c>
      <c r="B13" s="8">
        <v>3</v>
      </c>
      <c r="C13" s="8">
        <v>120</v>
      </c>
      <c r="D13" s="8">
        <v>20</v>
      </c>
      <c r="E13" s="4" t="s">
        <v>18</v>
      </c>
      <c r="F13" s="4" t="s">
        <v>26</v>
      </c>
      <c r="G13" s="4" t="s">
        <v>57</v>
      </c>
      <c r="H13" s="8" t="s">
        <v>96</v>
      </c>
      <c r="I13" s="8"/>
      <c r="J13" s="4"/>
      <c r="K13">
        <f t="shared" si="10"/>
        <v>0</v>
      </c>
      <c r="L13">
        <f t="shared" si="9"/>
        <v>1</v>
      </c>
      <c r="M13" s="2" t="s">
        <v>112</v>
      </c>
      <c r="N13">
        <v>0</v>
      </c>
      <c r="O13">
        <v>7</v>
      </c>
      <c r="P13">
        <v>7</v>
      </c>
      <c r="AG13">
        <v>7</v>
      </c>
      <c r="AM13">
        <f t="shared" si="7"/>
        <v>7</v>
      </c>
      <c r="AN13" t="str">
        <f t="shared" si="8"/>
        <v/>
      </c>
    </row>
    <row r="14" spans="1:40" ht="60" x14ac:dyDescent="0.25">
      <c r="A14" s="8">
        <v>8</v>
      </c>
      <c r="B14" s="8">
        <v>3</v>
      </c>
      <c r="C14" s="8">
        <v>120</v>
      </c>
      <c r="D14" s="8">
        <v>20</v>
      </c>
      <c r="E14" s="4" t="s">
        <v>4</v>
      </c>
      <c r="F14" s="4" t="s">
        <v>11</v>
      </c>
      <c r="G14" s="4" t="s">
        <v>9</v>
      </c>
      <c r="H14" s="8" t="s">
        <v>50</v>
      </c>
      <c r="I14" s="8"/>
      <c r="J14" s="4"/>
      <c r="K14">
        <f t="shared" si="10"/>
        <v>0</v>
      </c>
      <c r="L14">
        <f t="shared" si="9"/>
        <v>0</v>
      </c>
      <c r="M14" s="2" t="s">
        <v>182</v>
      </c>
      <c r="N14" s="18">
        <v>1.5</v>
      </c>
      <c r="O14" s="18">
        <v>50</v>
      </c>
      <c r="P14" s="18">
        <v>50</v>
      </c>
      <c r="S14" s="2" t="s">
        <v>183</v>
      </c>
      <c r="T14" s="2"/>
      <c r="U14" s="2"/>
      <c r="V14" s="2"/>
      <c r="W14" s="2"/>
      <c r="Y14" s="2"/>
      <c r="Z14" s="2"/>
      <c r="AA14" s="2"/>
      <c r="AB14" s="2"/>
      <c r="AC14" s="2"/>
      <c r="AD14" s="2"/>
      <c r="AE14" s="2"/>
      <c r="AF14" s="2"/>
      <c r="AI14" s="2"/>
      <c r="AM14">
        <f t="shared" si="7"/>
        <v>0</v>
      </c>
      <c r="AN14">
        <f t="shared" si="8"/>
        <v>50</v>
      </c>
    </row>
    <row r="15" spans="1:40" x14ac:dyDescent="0.25">
      <c r="A15" s="8">
        <v>9</v>
      </c>
      <c r="B15" s="8">
        <v>4</v>
      </c>
      <c r="C15" s="8">
        <v>120</v>
      </c>
      <c r="D15" s="8">
        <v>20</v>
      </c>
      <c r="E15" s="4" t="s">
        <v>17</v>
      </c>
      <c r="F15" s="4" t="s">
        <v>55</v>
      </c>
      <c r="G15" s="4" t="s">
        <v>65</v>
      </c>
      <c r="H15" s="8" t="s">
        <v>46</v>
      </c>
      <c r="I15" s="8"/>
      <c r="J15" s="4" t="s">
        <v>49</v>
      </c>
      <c r="K15">
        <f t="shared" si="10"/>
        <v>0</v>
      </c>
      <c r="L15">
        <f t="shared" si="9"/>
        <v>0</v>
      </c>
      <c r="M15" s="19" t="s">
        <v>113</v>
      </c>
      <c r="N15" s="17"/>
      <c r="O15" s="17"/>
      <c r="P15" s="17"/>
      <c r="Q15" s="17"/>
      <c r="R15" s="17"/>
      <c r="AM15">
        <f t="shared" si="7"/>
        <v>0</v>
      </c>
      <c r="AN15">
        <f t="shared" si="8"/>
        <v>0</v>
      </c>
    </row>
    <row r="16" spans="1:40" ht="30" x14ac:dyDescent="0.25">
      <c r="A16" s="8">
        <v>10</v>
      </c>
      <c r="B16" s="8">
        <v>4</v>
      </c>
      <c r="C16" s="8">
        <v>120</v>
      </c>
      <c r="D16" s="8">
        <v>20</v>
      </c>
      <c r="E16" s="4" t="s">
        <v>17</v>
      </c>
      <c r="F16" s="4" t="s">
        <v>55</v>
      </c>
      <c r="G16" s="4" t="s">
        <v>66</v>
      </c>
      <c r="H16" s="8" t="s">
        <v>46</v>
      </c>
      <c r="I16" s="8"/>
      <c r="J16" s="4" t="s">
        <v>49</v>
      </c>
      <c r="K16">
        <f t="shared" si="10"/>
        <v>0</v>
      </c>
      <c r="L16">
        <f t="shared" si="9"/>
        <v>0</v>
      </c>
      <c r="M16" s="2" t="s">
        <v>153</v>
      </c>
      <c r="N16">
        <v>4.3</v>
      </c>
      <c r="O16">
        <v>34</v>
      </c>
      <c r="P16">
        <v>34</v>
      </c>
      <c r="AM16">
        <f t="shared" si="7"/>
        <v>0</v>
      </c>
      <c r="AN16">
        <f t="shared" si="8"/>
        <v>34</v>
      </c>
    </row>
    <row r="17" spans="1:40" ht="75" x14ac:dyDescent="0.25">
      <c r="A17" s="8">
        <v>11</v>
      </c>
      <c r="B17" s="8">
        <v>4</v>
      </c>
      <c r="C17" s="8">
        <v>120</v>
      </c>
      <c r="D17" s="8">
        <v>20</v>
      </c>
      <c r="E17" s="4" t="s">
        <v>17</v>
      </c>
      <c r="F17" s="4" t="s">
        <v>55</v>
      </c>
      <c r="G17" s="4" t="s">
        <v>71</v>
      </c>
      <c r="H17" s="8" t="s">
        <v>46</v>
      </c>
      <c r="I17" s="8"/>
      <c r="J17" s="4" t="s">
        <v>49</v>
      </c>
      <c r="K17">
        <f t="shared" si="10"/>
        <v>0</v>
      </c>
      <c r="L17">
        <f t="shared" si="9"/>
        <v>0</v>
      </c>
      <c r="M17" s="2" t="s">
        <v>157</v>
      </c>
      <c r="N17">
        <v>39.6</v>
      </c>
      <c r="O17">
        <v>218.5</v>
      </c>
      <c r="P17">
        <v>218.5</v>
      </c>
      <c r="AJ17">
        <f>O17</f>
        <v>218.5</v>
      </c>
      <c r="AM17">
        <f t="shared" si="7"/>
        <v>218.5</v>
      </c>
      <c r="AN17" t="str">
        <f t="shared" si="8"/>
        <v/>
      </c>
    </row>
    <row r="18" spans="1:40" ht="60.75" customHeight="1" x14ac:dyDescent="0.25">
      <c r="A18" s="8">
        <v>12</v>
      </c>
      <c r="B18" s="8">
        <v>4</v>
      </c>
      <c r="C18" s="8">
        <v>120</v>
      </c>
      <c r="D18" s="8">
        <v>20</v>
      </c>
      <c r="E18" s="4" t="s">
        <v>17</v>
      </c>
      <c r="F18" s="4" t="s">
        <v>55</v>
      </c>
      <c r="G18" s="4" t="s">
        <v>72</v>
      </c>
      <c r="H18" s="8" t="s">
        <v>46</v>
      </c>
      <c r="I18" s="8"/>
      <c r="J18" s="4" t="s">
        <v>49</v>
      </c>
      <c r="K18">
        <f t="shared" si="10"/>
        <v>0</v>
      </c>
      <c r="L18">
        <f t="shared" si="9"/>
        <v>0</v>
      </c>
      <c r="M18" s="2" t="s">
        <v>127</v>
      </c>
      <c r="N18">
        <v>0</v>
      </c>
      <c r="O18">
        <v>133</v>
      </c>
      <c r="P18">
        <v>133</v>
      </c>
      <c r="AJ18">
        <f>O18</f>
        <v>133</v>
      </c>
      <c r="AM18">
        <f t="shared" si="7"/>
        <v>133</v>
      </c>
      <c r="AN18" t="str">
        <f t="shared" si="8"/>
        <v/>
      </c>
    </row>
    <row r="19" spans="1:40" x14ac:dyDescent="0.25">
      <c r="A19" s="8">
        <v>13</v>
      </c>
      <c r="B19" s="8">
        <v>4</v>
      </c>
      <c r="C19" s="8">
        <v>120</v>
      </c>
      <c r="D19" s="8">
        <v>20</v>
      </c>
      <c r="E19" s="4" t="s">
        <v>17</v>
      </c>
      <c r="F19" s="4" t="s">
        <v>55</v>
      </c>
      <c r="G19" s="4" t="s">
        <v>73</v>
      </c>
      <c r="H19" s="8" t="s">
        <v>46</v>
      </c>
      <c r="I19" s="8"/>
      <c r="J19" s="4" t="s">
        <v>49</v>
      </c>
      <c r="K19">
        <f t="shared" si="10"/>
        <v>0</v>
      </c>
      <c r="L19">
        <f t="shared" si="9"/>
        <v>0</v>
      </c>
      <c r="M19" s="19" t="s">
        <v>113</v>
      </c>
      <c r="N19" s="17"/>
      <c r="O19" s="17"/>
      <c r="P19" s="17"/>
      <c r="Q19" s="17"/>
      <c r="R19" s="17"/>
      <c r="AM19">
        <f t="shared" si="7"/>
        <v>0</v>
      </c>
      <c r="AN19">
        <f t="shared" si="8"/>
        <v>0</v>
      </c>
    </row>
    <row r="20" spans="1:40" ht="30" x14ac:dyDescent="0.25">
      <c r="A20" s="8">
        <v>14</v>
      </c>
      <c r="B20" s="8">
        <v>4</v>
      </c>
      <c r="C20" s="8">
        <v>120</v>
      </c>
      <c r="D20" s="8">
        <v>20</v>
      </c>
      <c r="E20" s="4" t="s">
        <v>17</v>
      </c>
      <c r="F20" s="4" t="s">
        <v>55</v>
      </c>
      <c r="G20" s="4" t="s">
        <v>74</v>
      </c>
      <c r="H20" s="8" t="s">
        <v>46</v>
      </c>
      <c r="I20" s="8"/>
      <c r="J20" s="4" t="s">
        <v>49</v>
      </c>
      <c r="K20">
        <f t="shared" si="10"/>
        <v>0</v>
      </c>
      <c r="L20">
        <f t="shared" si="9"/>
        <v>0</v>
      </c>
      <c r="M20" s="2" t="s">
        <v>181</v>
      </c>
      <c r="N20">
        <v>0</v>
      </c>
      <c r="O20">
        <v>30</v>
      </c>
      <c r="P20">
        <v>30</v>
      </c>
      <c r="AJ20">
        <f>O20</f>
        <v>30</v>
      </c>
      <c r="AM20">
        <f t="shared" si="7"/>
        <v>30</v>
      </c>
      <c r="AN20" t="str">
        <f t="shared" si="8"/>
        <v/>
      </c>
    </row>
    <row r="21" spans="1:40" ht="30" x14ac:dyDescent="0.25">
      <c r="A21" s="8">
        <v>15</v>
      </c>
      <c r="B21" s="8">
        <v>4</v>
      </c>
      <c r="C21" s="8">
        <v>120</v>
      </c>
      <c r="D21" s="8">
        <v>20</v>
      </c>
      <c r="E21" s="4" t="s">
        <v>14</v>
      </c>
      <c r="F21" s="4" t="s">
        <v>55</v>
      </c>
      <c r="G21" s="4" t="s">
        <v>75</v>
      </c>
      <c r="H21" s="8" t="s">
        <v>50</v>
      </c>
      <c r="I21" s="8"/>
      <c r="J21" s="4" t="s">
        <v>38</v>
      </c>
      <c r="K21">
        <f t="shared" si="10"/>
        <v>0</v>
      </c>
      <c r="L21">
        <f t="shared" si="9"/>
        <v>0</v>
      </c>
      <c r="M21" s="2" t="s">
        <v>155</v>
      </c>
      <c r="N21">
        <v>0</v>
      </c>
      <c r="O21">
        <v>72</v>
      </c>
      <c r="P21">
        <v>72</v>
      </c>
      <c r="S21" s="3" t="s">
        <v>156</v>
      </c>
      <c r="T21" s="3"/>
      <c r="U21" s="3"/>
      <c r="V21" s="3"/>
      <c r="W21" s="3"/>
      <c r="Y21" s="3"/>
      <c r="Z21" s="3"/>
      <c r="AA21" s="3"/>
      <c r="AB21" s="3"/>
      <c r="AC21" s="3"/>
      <c r="AD21" s="3"/>
      <c r="AE21" s="3"/>
      <c r="AF21" s="3"/>
      <c r="AG21">
        <f>O21</f>
        <v>72</v>
      </c>
      <c r="AI21" s="3"/>
      <c r="AM21">
        <f t="shared" si="7"/>
        <v>72</v>
      </c>
      <c r="AN21" t="str">
        <f t="shared" si="8"/>
        <v/>
      </c>
    </row>
    <row r="22" spans="1:40" x14ac:dyDescent="0.25">
      <c r="A22" s="8">
        <v>16</v>
      </c>
      <c r="B22" s="8">
        <v>4</v>
      </c>
      <c r="C22" s="8">
        <v>120</v>
      </c>
      <c r="D22" s="8">
        <v>20</v>
      </c>
      <c r="E22" s="4" t="s">
        <v>14</v>
      </c>
      <c r="F22" s="4" t="s">
        <v>55</v>
      </c>
      <c r="G22" s="4" t="s">
        <v>94</v>
      </c>
      <c r="H22" s="8" t="s">
        <v>50</v>
      </c>
      <c r="I22" s="8"/>
      <c r="J22" s="4"/>
      <c r="K22">
        <f t="shared" si="10"/>
        <v>0</v>
      </c>
      <c r="L22">
        <f t="shared" si="9"/>
        <v>0</v>
      </c>
      <c r="M22" s="2" t="s">
        <v>168</v>
      </c>
      <c r="N22">
        <v>0</v>
      </c>
      <c r="O22">
        <v>14</v>
      </c>
      <c r="P22">
        <v>14</v>
      </c>
      <c r="S22" s="3"/>
      <c r="T22" s="3"/>
      <c r="U22" s="3"/>
      <c r="V22" s="3"/>
      <c r="W22" s="3"/>
      <c r="Y22" s="3"/>
      <c r="Z22" s="3"/>
      <c r="AA22" s="3"/>
      <c r="AB22" s="3"/>
      <c r="AC22" s="3"/>
      <c r="AD22" s="3"/>
      <c r="AE22" s="3"/>
      <c r="AF22" s="3"/>
      <c r="AG22">
        <f>O22</f>
        <v>14</v>
      </c>
      <c r="AI22" s="3"/>
      <c r="AM22">
        <f t="shared" si="7"/>
        <v>14</v>
      </c>
      <c r="AN22" t="str">
        <f t="shared" si="8"/>
        <v/>
      </c>
    </row>
    <row r="23" spans="1:40" x14ac:dyDescent="0.25">
      <c r="A23" s="8">
        <v>17</v>
      </c>
      <c r="B23" s="8">
        <v>5</v>
      </c>
      <c r="C23" s="8">
        <v>120</v>
      </c>
      <c r="D23" s="8">
        <v>20</v>
      </c>
      <c r="E23" s="4" t="s">
        <v>19</v>
      </c>
      <c r="F23" s="4" t="s">
        <v>53</v>
      </c>
      <c r="G23" s="4"/>
      <c r="H23" s="8" t="s">
        <v>46</v>
      </c>
      <c r="I23" s="8"/>
      <c r="J23" s="4"/>
      <c r="K23">
        <f t="shared" si="10"/>
        <v>0</v>
      </c>
      <c r="L23">
        <f t="shared" si="9"/>
        <v>0</v>
      </c>
      <c r="M23" s="2" t="s">
        <v>152</v>
      </c>
      <c r="N23">
        <v>0</v>
      </c>
      <c r="O23">
        <v>800</v>
      </c>
      <c r="P23">
        <v>800</v>
      </c>
      <c r="Q23">
        <v>600</v>
      </c>
      <c r="AH23">
        <f>O23</f>
        <v>800</v>
      </c>
      <c r="AM23">
        <f t="shared" si="7"/>
        <v>800</v>
      </c>
      <c r="AN23" t="str">
        <f t="shared" si="8"/>
        <v/>
      </c>
    </row>
    <row r="24" spans="1:40" x14ac:dyDescent="0.25">
      <c r="A24" s="8">
        <v>18</v>
      </c>
      <c r="B24" s="8">
        <v>5</v>
      </c>
      <c r="C24" s="8">
        <v>120</v>
      </c>
      <c r="D24" s="8">
        <v>20</v>
      </c>
      <c r="E24" s="4" t="s">
        <v>17</v>
      </c>
      <c r="F24" s="4" t="s">
        <v>53</v>
      </c>
      <c r="G24" s="4" t="s">
        <v>88</v>
      </c>
      <c r="H24" s="8" t="s">
        <v>46</v>
      </c>
      <c r="I24" s="8"/>
      <c r="J24" s="4"/>
      <c r="K24">
        <f t="shared" si="10"/>
        <v>0</v>
      </c>
      <c r="L24">
        <f t="shared" si="9"/>
        <v>0</v>
      </c>
      <c r="M24" s="19" t="s">
        <v>113</v>
      </c>
      <c r="N24" s="17"/>
      <c r="O24" s="17"/>
      <c r="P24" s="17"/>
      <c r="Q24" s="17"/>
      <c r="R24" s="17"/>
      <c r="AM24">
        <f t="shared" si="7"/>
        <v>0</v>
      </c>
      <c r="AN24">
        <f t="shared" si="8"/>
        <v>0</v>
      </c>
    </row>
    <row r="25" spans="1:40" x14ac:dyDescent="0.25">
      <c r="A25" s="8">
        <v>19</v>
      </c>
      <c r="B25" s="8">
        <v>5</v>
      </c>
      <c r="C25" s="8">
        <v>120</v>
      </c>
      <c r="D25" s="8">
        <v>20</v>
      </c>
      <c r="E25" s="4" t="s">
        <v>4</v>
      </c>
      <c r="F25" s="4" t="s">
        <v>53</v>
      </c>
      <c r="G25" s="4" t="s">
        <v>89</v>
      </c>
      <c r="H25" s="8" t="s">
        <v>50</v>
      </c>
      <c r="I25" s="8"/>
      <c r="J25" s="4"/>
      <c r="K25">
        <f t="shared" si="10"/>
        <v>0</v>
      </c>
      <c r="L25">
        <f t="shared" si="9"/>
        <v>0</v>
      </c>
      <c r="M25" s="2" t="s">
        <v>186</v>
      </c>
      <c r="N25">
        <v>0</v>
      </c>
      <c r="O25">
        <v>200</v>
      </c>
      <c r="P25">
        <v>200</v>
      </c>
      <c r="S25" t="s">
        <v>184</v>
      </c>
      <c r="U25" s="2"/>
      <c r="V25" s="2">
        <f>O25</f>
        <v>200</v>
      </c>
      <c r="W25" s="2"/>
      <c r="Y25" s="2"/>
      <c r="Z25" s="2"/>
      <c r="AA25" s="2"/>
      <c r="AB25" s="2"/>
      <c r="AC25" s="2"/>
      <c r="AD25" s="2"/>
      <c r="AF25" s="2"/>
      <c r="AI25" s="2"/>
      <c r="AM25">
        <f t="shared" si="7"/>
        <v>200</v>
      </c>
      <c r="AN25" t="str">
        <f t="shared" si="8"/>
        <v/>
      </c>
    </row>
    <row r="26" spans="1:40" x14ac:dyDescent="0.25">
      <c r="A26" s="8">
        <v>20</v>
      </c>
      <c r="B26" s="8">
        <v>6</v>
      </c>
      <c r="C26" s="8">
        <v>120</v>
      </c>
      <c r="D26" s="8">
        <v>20</v>
      </c>
      <c r="E26" s="4" t="s">
        <v>18</v>
      </c>
      <c r="F26" s="4" t="s">
        <v>29</v>
      </c>
      <c r="G26" s="4" t="s">
        <v>68</v>
      </c>
      <c r="H26" s="8" t="s">
        <v>47</v>
      </c>
      <c r="I26" s="8"/>
      <c r="J26" s="4"/>
      <c r="K26">
        <f t="shared" si="10"/>
        <v>1</v>
      </c>
      <c r="L26">
        <f t="shared" si="9"/>
        <v>0</v>
      </c>
      <c r="M26" s="19" t="s">
        <v>113</v>
      </c>
      <c r="N26" s="17"/>
      <c r="O26" s="17"/>
      <c r="P26" s="17"/>
      <c r="Q26" s="17"/>
      <c r="R26" s="17"/>
      <c r="AM26">
        <f t="shared" si="7"/>
        <v>0</v>
      </c>
      <c r="AN26">
        <f t="shared" si="8"/>
        <v>0</v>
      </c>
    </row>
    <row r="27" spans="1:40" ht="30" x14ac:dyDescent="0.25">
      <c r="A27" s="8">
        <v>21</v>
      </c>
      <c r="B27" s="8">
        <v>6</v>
      </c>
      <c r="C27" s="8">
        <v>120</v>
      </c>
      <c r="D27" s="8">
        <v>20</v>
      </c>
      <c r="E27" s="4" t="s">
        <v>17</v>
      </c>
      <c r="F27" s="4" t="s">
        <v>53</v>
      </c>
      <c r="G27" s="4" t="s">
        <v>61</v>
      </c>
      <c r="H27" s="8" t="s">
        <v>46</v>
      </c>
      <c r="I27" s="8"/>
      <c r="J27" s="4"/>
      <c r="K27">
        <f t="shared" si="10"/>
        <v>0</v>
      </c>
      <c r="L27">
        <f t="shared" si="9"/>
        <v>0</v>
      </c>
      <c r="M27" s="2" t="s">
        <v>202</v>
      </c>
      <c r="N27">
        <v>0.8</v>
      </c>
      <c r="O27">
        <f>1082+175</f>
        <v>1257</v>
      </c>
      <c r="P27">
        <f>1082+175</f>
        <v>1257</v>
      </c>
      <c r="R27">
        <v>350.5</v>
      </c>
      <c r="AA27" s="2"/>
      <c r="AD27">
        <f>O27</f>
        <v>1257</v>
      </c>
      <c r="AM27">
        <f t="shared" si="7"/>
        <v>1257</v>
      </c>
      <c r="AN27" t="str">
        <f t="shared" si="8"/>
        <v/>
      </c>
    </row>
    <row r="28" spans="1:40" x14ac:dyDescent="0.25">
      <c r="A28" s="8">
        <v>22</v>
      </c>
      <c r="B28" s="8">
        <v>6</v>
      </c>
      <c r="C28" s="8">
        <v>120</v>
      </c>
      <c r="D28" s="8">
        <v>20</v>
      </c>
      <c r="E28" s="4" t="s">
        <v>17</v>
      </c>
      <c r="F28" s="4" t="s">
        <v>53</v>
      </c>
      <c r="G28" s="4" t="s">
        <v>62</v>
      </c>
      <c r="H28" s="8" t="s">
        <v>46</v>
      </c>
      <c r="I28" s="8"/>
      <c r="J28" s="4"/>
      <c r="K28">
        <f t="shared" si="10"/>
        <v>0</v>
      </c>
      <c r="L28">
        <f t="shared" si="9"/>
        <v>0</v>
      </c>
      <c r="M28" s="2" t="s">
        <v>10</v>
      </c>
      <c r="N28">
        <v>0.3</v>
      </c>
      <c r="O28">
        <v>444</v>
      </c>
      <c r="P28">
        <v>120</v>
      </c>
      <c r="R28">
        <f>P28*24*58/120</f>
        <v>1392</v>
      </c>
      <c r="AK28">
        <f>O28</f>
        <v>444</v>
      </c>
      <c r="AM28">
        <f t="shared" si="7"/>
        <v>444</v>
      </c>
      <c r="AN28" t="str">
        <f t="shared" si="8"/>
        <v/>
      </c>
    </row>
    <row r="29" spans="1:40" ht="60" x14ac:dyDescent="0.25">
      <c r="A29" s="8">
        <v>23</v>
      </c>
      <c r="B29" s="8">
        <v>6</v>
      </c>
      <c r="C29" s="8">
        <v>120</v>
      </c>
      <c r="D29" s="8">
        <v>20</v>
      </c>
      <c r="E29" s="4" t="s">
        <v>17</v>
      </c>
      <c r="F29" s="4" t="s">
        <v>56</v>
      </c>
      <c r="G29" s="4" t="s">
        <v>67</v>
      </c>
      <c r="H29" s="8" t="s">
        <v>46</v>
      </c>
      <c r="I29" s="8"/>
      <c r="J29" s="4" t="s">
        <v>49</v>
      </c>
      <c r="K29">
        <f t="shared" si="10"/>
        <v>0</v>
      </c>
      <c r="L29">
        <f t="shared" si="9"/>
        <v>0</v>
      </c>
      <c r="M29" s="2" t="s">
        <v>204</v>
      </c>
      <c r="N29">
        <v>7.4</v>
      </c>
      <c r="O29">
        <v>1447.1</v>
      </c>
      <c r="P29">
        <v>1447.1</v>
      </c>
      <c r="Q29">
        <v>6.6</v>
      </c>
      <c r="AA29" s="2"/>
      <c r="AB29">
        <f>O29</f>
        <v>1447.1</v>
      </c>
      <c r="AJ29">
        <f>3.9+8.6</f>
        <v>12.5</v>
      </c>
      <c r="AM29">
        <f t="shared" si="7"/>
        <v>1459.6</v>
      </c>
      <c r="AN29" t="str">
        <f t="shared" si="8"/>
        <v/>
      </c>
    </row>
    <row r="30" spans="1:40" x14ac:dyDescent="0.25">
      <c r="A30" s="13">
        <v>24</v>
      </c>
      <c r="B30" s="8">
        <v>7</v>
      </c>
      <c r="C30" s="8">
        <v>240</v>
      </c>
      <c r="D30" s="8">
        <v>30</v>
      </c>
      <c r="E30" s="4" t="s">
        <v>16</v>
      </c>
      <c r="F30" s="4" t="s">
        <v>11</v>
      </c>
      <c r="G30" s="4"/>
      <c r="H30" s="8" t="s">
        <v>46</v>
      </c>
      <c r="I30" s="8"/>
      <c r="J30" s="4" t="s">
        <v>37</v>
      </c>
      <c r="K30">
        <f t="shared" si="10"/>
        <v>0</v>
      </c>
      <c r="L30">
        <f t="shared" si="9"/>
        <v>0</v>
      </c>
      <c r="M30" s="2" t="s">
        <v>36</v>
      </c>
      <c r="N30" s="18">
        <v>5</v>
      </c>
      <c r="O30">
        <v>6300</v>
      </c>
      <c r="P30">
        <v>6300</v>
      </c>
      <c r="S30" t="s">
        <v>174</v>
      </c>
      <c r="W30">
        <f>O30</f>
        <v>6300</v>
      </c>
      <c r="AM30">
        <f t="shared" si="7"/>
        <v>6300</v>
      </c>
      <c r="AN30" t="str">
        <f t="shared" si="8"/>
        <v/>
      </c>
    </row>
    <row r="31" spans="1:40" x14ac:dyDescent="0.25">
      <c r="A31" s="8">
        <v>25</v>
      </c>
      <c r="B31" s="8">
        <v>8</v>
      </c>
      <c r="C31" s="8">
        <v>120</v>
      </c>
      <c r="D31" s="8">
        <v>20</v>
      </c>
      <c r="E31" s="4" t="s">
        <v>18</v>
      </c>
      <c r="F31" s="4" t="s">
        <v>23</v>
      </c>
      <c r="G31" s="4" t="s">
        <v>58</v>
      </c>
      <c r="H31" s="8" t="s">
        <v>96</v>
      </c>
      <c r="I31" s="8" t="s">
        <v>47</v>
      </c>
      <c r="J31" s="4"/>
      <c r="K31">
        <f t="shared" si="10"/>
        <v>0</v>
      </c>
      <c r="L31">
        <f t="shared" si="9"/>
        <v>1</v>
      </c>
      <c r="M31" s="2" t="s">
        <v>135</v>
      </c>
      <c r="N31">
        <v>1.5</v>
      </c>
      <c r="O31">
        <v>1.5</v>
      </c>
      <c r="P31">
        <v>1.5</v>
      </c>
      <c r="R31">
        <f>P31*24</f>
        <v>36</v>
      </c>
      <c r="AJ31">
        <f>N31</f>
        <v>1.5</v>
      </c>
      <c r="AM31">
        <f t="shared" si="7"/>
        <v>1.5</v>
      </c>
      <c r="AN31" t="str">
        <f t="shared" si="8"/>
        <v/>
      </c>
    </row>
    <row r="32" spans="1:40" x14ac:dyDescent="0.25">
      <c r="A32" s="8">
        <v>26</v>
      </c>
      <c r="B32" s="8">
        <v>8</v>
      </c>
      <c r="C32" s="8">
        <v>120</v>
      </c>
      <c r="D32" s="8">
        <v>20</v>
      </c>
      <c r="E32" s="4" t="s">
        <v>18</v>
      </c>
      <c r="F32" s="4" t="s">
        <v>23</v>
      </c>
      <c r="G32" s="4" t="s">
        <v>60</v>
      </c>
      <c r="H32" s="8" t="s">
        <v>96</v>
      </c>
      <c r="I32" s="8" t="s">
        <v>47</v>
      </c>
      <c r="J32" s="4"/>
      <c r="K32">
        <f t="shared" si="10"/>
        <v>0</v>
      </c>
      <c r="L32">
        <f t="shared" si="9"/>
        <v>1</v>
      </c>
      <c r="M32" s="19" t="s">
        <v>113</v>
      </c>
      <c r="N32" s="17"/>
      <c r="O32" s="17"/>
      <c r="P32" s="17"/>
      <c r="Q32" s="17"/>
      <c r="R32" s="17"/>
      <c r="AM32">
        <f t="shared" si="7"/>
        <v>0</v>
      </c>
      <c r="AN32">
        <f t="shared" si="8"/>
        <v>0</v>
      </c>
    </row>
    <row r="33" spans="1:40" ht="30" x14ac:dyDescent="0.25">
      <c r="A33" s="8">
        <v>27</v>
      </c>
      <c r="B33" s="8">
        <v>8</v>
      </c>
      <c r="C33" s="8">
        <v>120</v>
      </c>
      <c r="D33" s="8">
        <v>20</v>
      </c>
      <c r="E33" s="4" t="s">
        <v>18</v>
      </c>
      <c r="F33" s="4" t="s">
        <v>24</v>
      </c>
      <c r="G33" s="4" t="s">
        <v>57</v>
      </c>
      <c r="H33" s="8" t="s">
        <v>96</v>
      </c>
      <c r="I33" s="8" t="s">
        <v>47</v>
      </c>
      <c r="J33" s="4"/>
      <c r="K33">
        <f t="shared" si="10"/>
        <v>0</v>
      </c>
      <c r="L33">
        <f t="shared" si="9"/>
        <v>1</v>
      </c>
      <c r="M33" s="2" t="s">
        <v>154</v>
      </c>
      <c r="N33">
        <v>2.1</v>
      </c>
      <c r="O33">
        <v>4.5999999999999996</v>
      </c>
      <c r="P33">
        <v>4.5999999999999996</v>
      </c>
      <c r="AJ33">
        <f>O33</f>
        <v>4.5999999999999996</v>
      </c>
      <c r="AM33">
        <f t="shared" si="7"/>
        <v>4.5999999999999996</v>
      </c>
      <c r="AN33" t="str">
        <f t="shared" si="8"/>
        <v/>
      </c>
    </row>
    <row r="34" spans="1:40" x14ac:dyDescent="0.25">
      <c r="A34" s="8">
        <v>28</v>
      </c>
      <c r="B34" s="8">
        <v>8</v>
      </c>
      <c r="C34" s="8">
        <v>120</v>
      </c>
      <c r="D34" s="8">
        <v>20</v>
      </c>
      <c r="E34" s="4" t="s">
        <v>18</v>
      </c>
      <c r="F34" s="4" t="s">
        <v>24</v>
      </c>
      <c r="G34" s="4" t="s">
        <v>77</v>
      </c>
      <c r="H34" s="8" t="s">
        <v>96</v>
      </c>
      <c r="I34" s="8" t="s">
        <v>47</v>
      </c>
      <c r="J34" s="4"/>
      <c r="K34">
        <f t="shared" si="10"/>
        <v>0</v>
      </c>
      <c r="L34">
        <f t="shared" si="9"/>
        <v>1</v>
      </c>
      <c r="M34" s="19" t="s">
        <v>113</v>
      </c>
      <c r="N34" s="17"/>
      <c r="O34" s="17"/>
      <c r="P34" s="17"/>
      <c r="Q34" s="17"/>
      <c r="R34" s="17"/>
      <c r="AM34">
        <f t="shared" si="7"/>
        <v>0</v>
      </c>
      <c r="AN34">
        <f t="shared" si="8"/>
        <v>0</v>
      </c>
    </row>
    <row r="35" spans="1:40" x14ac:dyDescent="0.25">
      <c r="A35" s="8">
        <v>29</v>
      </c>
      <c r="B35" s="8">
        <v>8</v>
      </c>
      <c r="C35" s="8">
        <v>120</v>
      </c>
      <c r="D35" s="8">
        <v>20</v>
      </c>
      <c r="E35" s="4" t="s">
        <v>18</v>
      </c>
      <c r="F35" s="4" t="s">
        <v>24</v>
      </c>
      <c r="G35" s="4" t="s">
        <v>61</v>
      </c>
      <c r="H35" s="8" t="s">
        <v>96</v>
      </c>
      <c r="I35" s="8" t="s">
        <v>47</v>
      </c>
      <c r="J35" s="4"/>
      <c r="K35">
        <f t="shared" si="10"/>
        <v>0</v>
      </c>
      <c r="L35">
        <f t="shared" si="9"/>
        <v>1</v>
      </c>
      <c r="M35" s="2" t="s">
        <v>143</v>
      </c>
      <c r="N35">
        <v>0</v>
      </c>
      <c r="O35">
        <v>9.6</v>
      </c>
      <c r="P35">
        <v>9.6</v>
      </c>
      <c r="AG35">
        <v>3</v>
      </c>
      <c r="AJ35">
        <f>O35-AG35</f>
        <v>6.6</v>
      </c>
      <c r="AM35">
        <f t="shared" si="7"/>
        <v>9.6</v>
      </c>
      <c r="AN35" t="str">
        <f t="shared" si="8"/>
        <v/>
      </c>
    </row>
    <row r="36" spans="1:40" x14ac:dyDescent="0.25">
      <c r="A36" s="8">
        <v>30</v>
      </c>
      <c r="B36" s="8">
        <v>8</v>
      </c>
      <c r="C36" s="8">
        <v>120</v>
      </c>
      <c r="D36" s="8">
        <v>20</v>
      </c>
      <c r="E36" s="4" t="s">
        <v>18</v>
      </c>
      <c r="F36" s="4" t="s">
        <v>24</v>
      </c>
      <c r="G36" s="4" t="s">
        <v>62</v>
      </c>
      <c r="H36" s="8" t="s">
        <v>96</v>
      </c>
      <c r="I36" s="8" t="s">
        <v>47</v>
      </c>
      <c r="J36" s="4"/>
      <c r="K36">
        <f t="shared" si="10"/>
        <v>0</v>
      </c>
      <c r="L36">
        <f t="shared" si="9"/>
        <v>1</v>
      </c>
      <c r="M36" s="2" t="s">
        <v>144</v>
      </c>
      <c r="N36">
        <v>0</v>
      </c>
      <c r="O36">
        <v>17.100000000000001</v>
      </c>
      <c r="P36">
        <v>17.100000000000001</v>
      </c>
      <c r="AG36">
        <v>10.5</v>
      </c>
      <c r="AJ36">
        <f>O36-AG36</f>
        <v>6.6000000000000014</v>
      </c>
      <c r="AM36">
        <f t="shared" si="7"/>
        <v>17.100000000000001</v>
      </c>
      <c r="AN36" t="str">
        <f t="shared" si="8"/>
        <v/>
      </c>
    </row>
    <row r="37" spans="1:40" x14ac:dyDescent="0.25">
      <c r="A37" s="8">
        <v>31</v>
      </c>
      <c r="B37" s="8">
        <v>8</v>
      </c>
      <c r="C37" s="8">
        <v>120</v>
      </c>
      <c r="D37" s="8">
        <v>20</v>
      </c>
      <c r="E37" s="4" t="s">
        <v>19</v>
      </c>
      <c r="F37" s="4" t="s">
        <v>12</v>
      </c>
      <c r="G37" s="4"/>
      <c r="H37" s="8" t="s">
        <v>47</v>
      </c>
      <c r="I37" s="8" t="s">
        <v>47</v>
      </c>
      <c r="J37" s="4" t="s">
        <v>49</v>
      </c>
      <c r="K37">
        <f t="shared" si="10"/>
        <v>1</v>
      </c>
      <c r="L37">
        <f t="shared" si="9"/>
        <v>0</v>
      </c>
      <c r="M37" s="19" t="s">
        <v>113</v>
      </c>
      <c r="N37" s="17"/>
      <c r="O37" s="17"/>
      <c r="P37" s="17"/>
      <c r="Q37" s="17"/>
      <c r="R37" s="17"/>
      <c r="AM37">
        <f t="shared" si="7"/>
        <v>0</v>
      </c>
      <c r="AN37">
        <f t="shared" si="8"/>
        <v>0</v>
      </c>
    </row>
    <row r="38" spans="1:40" x14ac:dyDescent="0.25">
      <c r="A38" s="8">
        <v>32</v>
      </c>
      <c r="B38" s="8">
        <v>8</v>
      </c>
      <c r="C38" s="8">
        <v>120</v>
      </c>
      <c r="D38" s="8">
        <v>20</v>
      </c>
      <c r="E38" s="4" t="s">
        <v>18</v>
      </c>
      <c r="F38" s="4" t="s">
        <v>25</v>
      </c>
      <c r="G38" s="4" t="s">
        <v>67</v>
      </c>
      <c r="H38" s="8" t="s">
        <v>96</v>
      </c>
      <c r="I38" s="8" t="s">
        <v>47</v>
      </c>
      <c r="J38" s="4"/>
      <c r="K38">
        <f>IF(H39="yes",1,0)</f>
        <v>0</v>
      </c>
      <c r="L38">
        <f t="shared" si="9"/>
        <v>1</v>
      </c>
      <c r="M38" s="2" t="s">
        <v>137</v>
      </c>
      <c r="N38">
        <v>0</v>
      </c>
      <c r="O38">
        <v>14</v>
      </c>
      <c r="P38">
        <v>14</v>
      </c>
      <c r="R38">
        <v>0</v>
      </c>
      <c r="AG38">
        <v>14</v>
      </c>
      <c r="AM38">
        <f t="shared" si="7"/>
        <v>14</v>
      </c>
      <c r="AN38" t="str">
        <f t="shared" si="8"/>
        <v/>
      </c>
    </row>
    <row r="39" spans="1:40" x14ac:dyDescent="0.25">
      <c r="A39" s="8">
        <v>33</v>
      </c>
      <c r="B39" s="8">
        <v>8</v>
      </c>
      <c r="C39" s="8">
        <v>120</v>
      </c>
      <c r="D39" s="8">
        <v>20</v>
      </c>
      <c r="E39" s="4" t="s">
        <v>18</v>
      </c>
      <c r="F39" s="4" t="s">
        <v>25</v>
      </c>
      <c r="G39" s="4" t="s">
        <v>77</v>
      </c>
      <c r="H39" s="8" t="s">
        <v>96</v>
      </c>
      <c r="I39" s="8" t="s">
        <v>47</v>
      </c>
      <c r="J39" s="4"/>
      <c r="K39">
        <f>IF(H38="yes",1,0)</f>
        <v>0</v>
      </c>
      <c r="L39">
        <f t="shared" si="9"/>
        <v>1</v>
      </c>
      <c r="M39" s="19" t="s">
        <v>113</v>
      </c>
      <c r="N39" s="17"/>
      <c r="O39" s="17"/>
      <c r="P39" s="17"/>
      <c r="Q39" s="17"/>
      <c r="R39" s="17">
        <v>0</v>
      </c>
      <c r="AM39">
        <f t="shared" ref="AM39:AM70" si="11">SUM(V39:AL39)</f>
        <v>0</v>
      </c>
      <c r="AN39">
        <f t="shared" ref="AN39:AN70" si="12">IF(AM39=0,O39,"")</f>
        <v>0</v>
      </c>
    </row>
    <row r="40" spans="1:40" x14ac:dyDescent="0.25">
      <c r="A40" s="8">
        <v>34</v>
      </c>
      <c r="B40" s="8">
        <v>9</v>
      </c>
      <c r="C40" s="8">
        <v>120</v>
      </c>
      <c r="D40" s="8">
        <v>20</v>
      </c>
      <c r="E40" s="4" t="s">
        <v>18</v>
      </c>
      <c r="F40" s="4" t="s">
        <v>23</v>
      </c>
      <c r="G40" s="4" t="s">
        <v>66</v>
      </c>
      <c r="H40" s="8" t="s">
        <v>96</v>
      </c>
      <c r="I40" s="8" t="s">
        <v>47</v>
      </c>
      <c r="J40" s="4"/>
      <c r="K40">
        <f t="shared" si="10"/>
        <v>0</v>
      </c>
      <c r="L40">
        <f t="shared" si="9"/>
        <v>1</v>
      </c>
      <c r="M40" s="2" t="s">
        <v>138</v>
      </c>
      <c r="N40">
        <v>1.5</v>
      </c>
      <c r="O40">
        <v>15.5</v>
      </c>
      <c r="P40">
        <v>15.5</v>
      </c>
      <c r="AG40">
        <v>14</v>
      </c>
      <c r="AJ40">
        <v>1.5</v>
      </c>
      <c r="AM40">
        <f t="shared" si="11"/>
        <v>15.5</v>
      </c>
      <c r="AN40" t="str">
        <f t="shared" si="12"/>
        <v/>
      </c>
    </row>
    <row r="41" spans="1:40" x14ac:dyDescent="0.25">
      <c r="A41" s="8">
        <v>35</v>
      </c>
      <c r="B41" s="8">
        <v>9</v>
      </c>
      <c r="C41" s="8">
        <v>120</v>
      </c>
      <c r="D41" s="8">
        <v>20</v>
      </c>
      <c r="E41" s="4" t="s">
        <v>18</v>
      </c>
      <c r="F41" s="4" t="s">
        <v>23</v>
      </c>
      <c r="G41" s="4" t="s">
        <v>65</v>
      </c>
      <c r="H41" s="8" t="s">
        <v>96</v>
      </c>
      <c r="I41" s="8" t="s">
        <v>47</v>
      </c>
      <c r="J41" s="4"/>
      <c r="K41">
        <f t="shared" si="10"/>
        <v>0</v>
      </c>
      <c r="L41">
        <f t="shared" si="9"/>
        <v>1</v>
      </c>
      <c r="M41" s="19" t="s">
        <v>121</v>
      </c>
      <c r="N41" s="17">
        <v>0</v>
      </c>
      <c r="O41" s="17"/>
      <c r="P41" s="17"/>
      <c r="Q41" s="17"/>
      <c r="R41" s="17">
        <v>0</v>
      </c>
      <c r="AM41">
        <f t="shared" si="11"/>
        <v>0</v>
      </c>
      <c r="AN41">
        <f t="shared" si="12"/>
        <v>0</v>
      </c>
    </row>
    <row r="42" spans="1:40" x14ac:dyDescent="0.25">
      <c r="A42" s="8">
        <v>36</v>
      </c>
      <c r="B42" s="8">
        <v>9</v>
      </c>
      <c r="C42" s="8">
        <v>120</v>
      </c>
      <c r="D42" s="8">
        <v>20</v>
      </c>
      <c r="E42" s="4" t="s">
        <v>18</v>
      </c>
      <c r="F42" s="4" t="s">
        <v>54</v>
      </c>
      <c r="G42" s="4" t="s">
        <v>77</v>
      </c>
      <c r="H42" s="8" t="s">
        <v>96</v>
      </c>
      <c r="I42" s="8" t="s">
        <v>47</v>
      </c>
      <c r="J42" s="4"/>
      <c r="K42">
        <f t="shared" si="10"/>
        <v>0</v>
      </c>
      <c r="L42">
        <f t="shared" si="9"/>
        <v>1</v>
      </c>
      <c r="M42" s="2" t="s">
        <v>43</v>
      </c>
      <c r="N42">
        <v>0</v>
      </c>
      <c r="O42">
        <v>0</v>
      </c>
      <c r="P42">
        <v>0</v>
      </c>
      <c r="R42">
        <v>0</v>
      </c>
      <c r="AG42">
        <v>0</v>
      </c>
      <c r="AM42">
        <f t="shared" si="11"/>
        <v>0</v>
      </c>
      <c r="AN42">
        <f t="shared" si="12"/>
        <v>0</v>
      </c>
    </row>
    <row r="43" spans="1:40" x14ac:dyDescent="0.25">
      <c r="A43" s="8">
        <v>37</v>
      </c>
      <c r="B43" s="8">
        <v>9</v>
      </c>
      <c r="C43" s="8">
        <v>120</v>
      </c>
      <c r="D43" s="8">
        <v>20</v>
      </c>
      <c r="E43" s="4" t="s">
        <v>18</v>
      </c>
      <c r="F43" s="4" t="s">
        <v>25</v>
      </c>
      <c r="G43" s="4" t="s">
        <v>69</v>
      </c>
      <c r="H43" s="8" t="s">
        <v>96</v>
      </c>
      <c r="I43" s="8" t="s">
        <v>47</v>
      </c>
      <c r="J43" s="4"/>
      <c r="K43">
        <f t="shared" si="10"/>
        <v>0</v>
      </c>
      <c r="L43">
        <f t="shared" si="9"/>
        <v>1</v>
      </c>
      <c r="M43" s="19" t="s">
        <v>113</v>
      </c>
      <c r="N43" s="17"/>
      <c r="O43" s="17"/>
      <c r="P43" s="17"/>
      <c r="Q43" s="17"/>
      <c r="R43" s="17">
        <v>0</v>
      </c>
      <c r="AM43">
        <f t="shared" si="11"/>
        <v>0</v>
      </c>
      <c r="AN43">
        <f t="shared" si="12"/>
        <v>0</v>
      </c>
    </row>
    <row r="44" spans="1:40" x14ac:dyDescent="0.25">
      <c r="A44" s="8">
        <v>38</v>
      </c>
      <c r="B44" s="8">
        <v>9</v>
      </c>
      <c r="C44" s="8">
        <v>120</v>
      </c>
      <c r="D44" s="8">
        <v>20</v>
      </c>
      <c r="E44" s="4" t="s">
        <v>18</v>
      </c>
      <c r="F44" s="4" t="s">
        <v>25</v>
      </c>
      <c r="G44" s="4" t="s">
        <v>57</v>
      </c>
      <c r="H44" s="8" t="s">
        <v>96</v>
      </c>
      <c r="I44" s="8" t="s">
        <v>47</v>
      </c>
      <c r="J44" s="4"/>
      <c r="K44">
        <f t="shared" si="10"/>
        <v>0</v>
      </c>
      <c r="L44">
        <f t="shared" si="9"/>
        <v>1</v>
      </c>
      <c r="M44" s="19" t="s">
        <v>113</v>
      </c>
      <c r="N44" s="17"/>
      <c r="O44" s="17"/>
      <c r="P44" s="17"/>
      <c r="Q44" s="17"/>
      <c r="R44" s="17">
        <v>0</v>
      </c>
      <c r="AM44">
        <f t="shared" si="11"/>
        <v>0</v>
      </c>
      <c r="AN44">
        <f t="shared" si="12"/>
        <v>0</v>
      </c>
    </row>
    <row r="45" spans="1:40" ht="30" x14ac:dyDescent="0.25">
      <c r="A45" s="8">
        <v>39</v>
      </c>
      <c r="B45" s="8">
        <v>9</v>
      </c>
      <c r="C45" s="8">
        <v>120</v>
      </c>
      <c r="D45" s="8">
        <v>20</v>
      </c>
      <c r="E45" s="4" t="s">
        <v>18</v>
      </c>
      <c r="F45" s="4" t="s">
        <v>95</v>
      </c>
      <c r="G45" s="4"/>
      <c r="H45" s="8" t="s">
        <v>96</v>
      </c>
      <c r="I45" s="8" t="s">
        <v>47</v>
      </c>
      <c r="J45" s="4" t="s">
        <v>13</v>
      </c>
      <c r="K45">
        <f t="shared" si="10"/>
        <v>0</v>
      </c>
      <c r="L45">
        <f t="shared" si="9"/>
        <v>1</v>
      </c>
      <c r="M45" s="2" t="s">
        <v>136</v>
      </c>
      <c r="N45">
        <v>0</v>
      </c>
      <c r="O45">
        <f>1875+80</f>
        <v>1955</v>
      </c>
      <c r="P45">
        <f>1875+80</f>
        <v>1955</v>
      </c>
      <c r="R45">
        <v>0</v>
      </c>
      <c r="Y45">
        <f>O45</f>
        <v>1955</v>
      </c>
      <c r="AG45">
        <v>0</v>
      </c>
      <c r="AM45">
        <f t="shared" si="11"/>
        <v>1955</v>
      </c>
      <c r="AN45" t="str">
        <f t="shared" si="12"/>
        <v/>
      </c>
    </row>
    <row r="46" spans="1:40" x14ac:dyDescent="0.25">
      <c r="A46" s="8">
        <v>40</v>
      </c>
      <c r="B46" s="8">
        <v>9</v>
      </c>
      <c r="C46" s="8">
        <v>120</v>
      </c>
      <c r="D46" s="8">
        <v>20</v>
      </c>
      <c r="E46" s="4" t="s">
        <v>18</v>
      </c>
      <c r="F46" s="4" t="s">
        <v>26</v>
      </c>
      <c r="G46" s="4" t="s">
        <v>69</v>
      </c>
      <c r="H46" s="8" t="s">
        <v>96</v>
      </c>
      <c r="I46" s="8" t="s">
        <v>47</v>
      </c>
      <c r="J46" s="4"/>
      <c r="K46">
        <f>IF(H46="yes",1,0)</f>
        <v>0</v>
      </c>
      <c r="L46">
        <f t="shared" si="9"/>
        <v>1</v>
      </c>
      <c r="M46" s="19" t="s">
        <v>113</v>
      </c>
      <c r="N46" s="17"/>
      <c r="O46" s="17"/>
      <c r="P46" s="17"/>
      <c r="Q46" s="17"/>
      <c r="R46" s="17"/>
      <c r="AM46">
        <f t="shared" si="11"/>
        <v>0</v>
      </c>
      <c r="AN46">
        <f t="shared" si="12"/>
        <v>0</v>
      </c>
    </row>
    <row r="47" spans="1:40" x14ac:dyDescent="0.25">
      <c r="A47" s="8">
        <v>41</v>
      </c>
      <c r="B47" s="8">
        <v>9</v>
      </c>
      <c r="C47" s="8">
        <v>120</v>
      </c>
      <c r="D47" s="8">
        <v>20</v>
      </c>
      <c r="E47" s="4" t="s">
        <v>18</v>
      </c>
      <c r="F47" s="4" t="s">
        <v>26</v>
      </c>
      <c r="G47" s="4" t="s">
        <v>62</v>
      </c>
      <c r="H47" s="8" t="s">
        <v>96</v>
      </c>
      <c r="I47" s="8" t="s">
        <v>47</v>
      </c>
      <c r="J47" s="4"/>
      <c r="K47">
        <f t="shared" si="10"/>
        <v>0</v>
      </c>
      <c r="L47">
        <f t="shared" si="9"/>
        <v>1</v>
      </c>
      <c r="M47" s="19" t="s">
        <v>113</v>
      </c>
      <c r="N47" s="17"/>
      <c r="O47" s="17"/>
      <c r="P47" s="17"/>
      <c r="Q47" s="17"/>
      <c r="R47" s="17"/>
      <c r="AM47">
        <f t="shared" si="11"/>
        <v>0</v>
      </c>
      <c r="AN47">
        <f t="shared" si="12"/>
        <v>0</v>
      </c>
    </row>
    <row r="48" spans="1:40" ht="45" x14ac:dyDescent="0.25">
      <c r="A48" s="8">
        <v>42</v>
      </c>
      <c r="B48" s="8">
        <v>9</v>
      </c>
      <c r="C48" s="8">
        <v>120</v>
      </c>
      <c r="D48" s="8">
        <v>20</v>
      </c>
      <c r="E48" s="4" t="s">
        <v>18</v>
      </c>
      <c r="F48" s="4" t="s">
        <v>26</v>
      </c>
      <c r="G48" s="4" t="s">
        <v>61</v>
      </c>
      <c r="H48" s="8" t="s">
        <v>96</v>
      </c>
      <c r="I48" s="8" t="s">
        <v>47</v>
      </c>
      <c r="J48" s="4"/>
      <c r="K48">
        <f t="shared" si="10"/>
        <v>0</v>
      </c>
      <c r="L48">
        <f t="shared" si="9"/>
        <v>1</v>
      </c>
      <c r="M48" s="2" t="s">
        <v>125</v>
      </c>
      <c r="O48">
        <v>104.5</v>
      </c>
      <c r="P48">
        <v>104.5</v>
      </c>
      <c r="AJ48">
        <f>O48</f>
        <v>104.5</v>
      </c>
      <c r="AM48">
        <f t="shared" si="11"/>
        <v>104.5</v>
      </c>
      <c r="AN48" t="str">
        <f t="shared" si="12"/>
        <v/>
      </c>
    </row>
    <row r="49" spans="1:40" x14ac:dyDescent="0.25">
      <c r="A49" s="8">
        <v>43</v>
      </c>
      <c r="B49" s="8">
        <v>10</v>
      </c>
      <c r="C49" s="8">
        <v>120</v>
      </c>
      <c r="D49" s="8">
        <v>20</v>
      </c>
      <c r="E49" s="4" t="s">
        <v>20</v>
      </c>
      <c r="F49" s="4" t="s">
        <v>40</v>
      </c>
      <c r="G49" s="4" t="s">
        <v>94</v>
      </c>
      <c r="H49" s="8" t="s">
        <v>47</v>
      </c>
      <c r="I49" s="8"/>
      <c r="J49" s="4"/>
      <c r="K49">
        <f t="shared" si="10"/>
        <v>1</v>
      </c>
      <c r="L49">
        <f t="shared" si="9"/>
        <v>0</v>
      </c>
      <c r="M49" s="19" t="s">
        <v>113</v>
      </c>
      <c r="N49" s="17"/>
      <c r="O49" s="17"/>
      <c r="P49" s="17"/>
      <c r="Q49" s="17"/>
      <c r="R49" s="17"/>
      <c r="AM49">
        <f t="shared" si="11"/>
        <v>0</v>
      </c>
      <c r="AN49">
        <f t="shared" si="12"/>
        <v>0</v>
      </c>
    </row>
    <row r="50" spans="1:40" x14ac:dyDescent="0.25">
      <c r="A50" s="8">
        <v>44</v>
      </c>
      <c r="B50" s="8">
        <v>10</v>
      </c>
      <c r="C50" s="8">
        <v>120</v>
      </c>
      <c r="D50" s="8">
        <v>20</v>
      </c>
      <c r="E50" s="4" t="s">
        <v>20</v>
      </c>
      <c r="F50" s="4" t="s">
        <v>40</v>
      </c>
      <c r="G50" s="4" t="s">
        <v>77</v>
      </c>
      <c r="H50" s="8" t="s">
        <v>47</v>
      </c>
      <c r="I50" s="8"/>
      <c r="J50" s="4"/>
      <c r="K50">
        <f t="shared" si="10"/>
        <v>1</v>
      </c>
      <c r="L50">
        <f t="shared" si="9"/>
        <v>0</v>
      </c>
      <c r="M50" s="2" t="s">
        <v>149</v>
      </c>
      <c r="N50">
        <v>0</v>
      </c>
      <c r="O50">
        <v>800</v>
      </c>
      <c r="P50">
        <v>800</v>
      </c>
      <c r="Q50">
        <v>600</v>
      </c>
      <c r="AM50">
        <f t="shared" si="11"/>
        <v>0</v>
      </c>
      <c r="AN50">
        <f t="shared" si="12"/>
        <v>800</v>
      </c>
    </row>
    <row r="51" spans="1:40" x14ac:dyDescent="0.25">
      <c r="A51" s="8">
        <v>45</v>
      </c>
      <c r="B51" s="8">
        <v>10</v>
      </c>
      <c r="C51" s="8">
        <v>120</v>
      </c>
      <c r="D51" s="8">
        <v>20</v>
      </c>
      <c r="E51" s="4" t="s">
        <v>17</v>
      </c>
      <c r="F51" s="4" t="s">
        <v>40</v>
      </c>
      <c r="G51" s="4" t="s">
        <v>78</v>
      </c>
      <c r="H51" s="8" t="s">
        <v>46</v>
      </c>
      <c r="I51" s="8"/>
      <c r="J51" s="4" t="s">
        <v>49</v>
      </c>
      <c r="K51">
        <f t="shared" si="10"/>
        <v>0</v>
      </c>
      <c r="L51">
        <f t="shared" si="9"/>
        <v>0</v>
      </c>
      <c r="M51" s="2" t="s">
        <v>189</v>
      </c>
      <c r="N51">
        <v>4.5999999999999996</v>
      </c>
      <c r="O51">
        <v>398</v>
      </c>
      <c r="P51">
        <v>398</v>
      </c>
      <c r="AG51">
        <v>19.399999999999999</v>
      </c>
      <c r="AM51">
        <f t="shared" si="11"/>
        <v>19.399999999999999</v>
      </c>
      <c r="AN51" t="str">
        <f t="shared" si="12"/>
        <v/>
      </c>
    </row>
    <row r="52" spans="1:40" ht="240" x14ac:dyDescent="0.25">
      <c r="A52" s="8">
        <v>46</v>
      </c>
      <c r="B52" s="8">
        <v>10</v>
      </c>
      <c r="C52" s="8">
        <v>120</v>
      </c>
      <c r="D52" s="8">
        <v>20</v>
      </c>
      <c r="E52" s="4" t="s">
        <v>18</v>
      </c>
      <c r="F52" s="4" t="s">
        <v>40</v>
      </c>
      <c r="G52" s="4" t="s">
        <v>195</v>
      </c>
      <c r="H52" s="8" t="s">
        <v>47</v>
      </c>
      <c r="I52" s="8"/>
      <c r="J52" s="4"/>
      <c r="K52">
        <f t="shared" si="10"/>
        <v>1</v>
      </c>
      <c r="L52">
        <f t="shared" si="9"/>
        <v>0</v>
      </c>
      <c r="M52" s="2" t="s">
        <v>198</v>
      </c>
      <c r="N52">
        <f>1.5+1.4</f>
        <v>2.9</v>
      </c>
      <c r="O52">
        <f>2.1+14+71+16.1+18.8+70.5+43</f>
        <v>235.5</v>
      </c>
      <c r="P52">
        <f>2.1+14+71+16.1+18.8+70.5+43</f>
        <v>235.5</v>
      </c>
      <c r="S52" t="s">
        <v>194</v>
      </c>
      <c r="AG52">
        <f>14+16.1</f>
        <v>30.1</v>
      </c>
      <c r="AJ52">
        <v>2.1</v>
      </c>
      <c r="AM52">
        <f t="shared" si="11"/>
        <v>32.200000000000003</v>
      </c>
      <c r="AN52" t="str">
        <f t="shared" si="12"/>
        <v/>
      </c>
    </row>
    <row r="53" spans="1:40" ht="30" x14ac:dyDescent="0.25">
      <c r="A53" s="8">
        <v>47</v>
      </c>
      <c r="B53" s="8">
        <v>10</v>
      </c>
      <c r="C53" s="8">
        <v>120</v>
      </c>
      <c r="D53" s="8">
        <v>20</v>
      </c>
      <c r="E53" s="4" t="s">
        <v>18</v>
      </c>
      <c r="F53" s="4" t="s">
        <v>40</v>
      </c>
      <c r="G53" s="4" t="s">
        <v>196</v>
      </c>
      <c r="H53" s="8" t="s">
        <v>47</v>
      </c>
      <c r="I53" s="8"/>
      <c r="J53" s="4"/>
      <c r="K53">
        <f t="shared" si="10"/>
        <v>1</v>
      </c>
      <c r="L53">
        <f t="shared" si="9"/>
        <v>0</v>
      </c>
      <c r="M53" s="2" t="s">
        <v>197</v>
      </c>
      <c r="N53">
        <v>0</v>
      </c>
      <c r="O53">
        <v>1800</v>
      </c>
      <c r="P53">
        <v>1800</v>
      </c>
      <c r="Z53">
        <v>1800</v>
      </c>
      <c r="AM53">
        <f t="shared" si="11"/>
        <v>1800</v>
      </c>
      <c r="AN53" t="str">
        <f t="shared" si="12"/>
        <v/>
      </c>
    </row>
    <row r="54" spans="1:40" x14ac:dyDescent="0.25">
      <c r="A54" s="8">
        <v>48</v>
      </c>
      <c r="B54" s="8">
        <v>10</v>
      </c>
      <c r="C54" s="8">
        <v>120</v>
      </c>
      <c r="D54" s="8">
        <v>20</v>
      </c>
      <c r="E54" s="4" t="s">
        <v>18</v>
      </c>
      <c r="F54" s="4" t="s">
        <v>40</v>
      </c>
      <c r="G54" s="4" t="s">
        <v>71</v>
      </c>
      <c r="H54" s="8" t="s">
        <v>47</v>
      </c>
      <c r="I54" s="8"/>
      <c r="J54" s="4"/>
      <c r="K54">
        <f t="shared" si="10"/>
        <v>1</v>
      </c>
      <c r="L54">
        <f t="shared" si="9"/>
        <v>0</v>
      </c>
      <c r="M54" s="2" t="s">
        <v>44</v>
      </c>
      <c r="N54">
        <v>0</v>
      </c>
      <c r="O54">
        <v>981</v>
      </c>
      <c r="P54">
        <v>981</v>
      </c>
      <c r="AE54">
        <f>O54</f>
        <v>981</v>
      </c>
      <c r="AM54">
        <f t="shared" si="11"/>
        <v>981</v>
      </c>
      <c r="AN54" t="str">
        <f t="shared" si="12"/>
        <v/>
      </c>
    </row>
    <row r="55" spans="1:40" ht="30" x14ac:dyDescent="0.25">
      <c r="A55" s="8">
        <v>49</v>
      </c>
      <c r="B55" s="8">
        <v>10</v>
      </c>
      <c r="C55" s="8">
        <v>120</v>
      </c>
      <c r="D55" s="8">
        <v>20</v>
      </c>
      <c r="E55" s="4" t="s">
        <v>14</v>
      </c>
      <c r="F55" s="4" t="s">
        <v>40</v>
      </c>
      <c r="G55" s="4" t="s">
        <v>79</v>
      </c>
      <c r="H55" s="8" t="s">
        <v>50</v>
      </c>
      <c r="I55" s="8"/>
      <c r="J55" s="4" t="s">
        <v>38</v>
      </c>
      <c r="K55">
        <f t="shared" si="10"/>
        <v>0</v>
      </c>
      <c r="L55">
        <f t="shared" si="9"/>
        <v>0</v>
      </c>
      <c r="M55" s="2" t="s">
        <v>190</v>
      </c>
      <c r="N55">
        <v>0</v>
      </c>
      <c r="O55">
        <f>50+23+9.5</f>
        <v>82.5</v>
      </c>
      <c r="P55">
        <f>50+23+9.5</f>
        <v>82.5</v>
      </c>
      <c r="AG55">
        <f>O55</f>
        <v>82.5</v>
      </c>
      <c r="AM55">
        <f t="shared" si="11"/>
        <v>82.5</v>
      </c>
      <c r="AN55" t="str">
        <f t="shared" si="12"/>
        <v/>
      </c>
    </row>
    <row r="56" spans="1:40" ht="30" x14ac:dyDescent="0.25">
      <c r="A56" s="8">
        <v>50</v>
      </c>
      <c r="B56" s="8">
        <v>10</v>
      </c>
      <c r="C56" s="8">
        <v>120</v>
      </c>
      <c r="D56" s="8">
        <v>20</v>
      </c>
      <c r="E56" s="4" t="s">
        <v>15</v>
      </c>
      <c r="F56" s="4" t="s">
        <v>40</v>
      </c>
      <c r="G56" s="4" t="s">
        <v>161</v>
      </c>
      <c r="H56" s="8" t="s">
        <v>50</v>
      </c>
      <c r="I56" s="8"/>
      <c r="J56" s="4" t="s">
        <v>80</v>
      </c>
      <c r="K56">
        <f t="shared" si="10"/>
        <v>0</v>
      </c>
      <c r="L56">
        <f t="shared" si="9"/>
        <v>0</v>
      </c>
      <c r="M56" s="2" t="s">
        <v>191</v>
      </c>
      <c r="N56" s="18">
        <v>5</v>
      </c>
      <c r="O56">
        <v>12</v>
      </c>
      <c r="P56">
        <v>12</v>
      </c>
      <c r="S56" t="s">
        <v>188</v>
      </c>
      <c r="AG56">
        <f>O56</f>
        <v>12</v>
      </c>
      <c r="AM56">
        <f t="shared" si="11"/>
        <v>12</v>
      </c>
      <c r="AN56" t="str">
        <f t="shared" si="12"/>
        <v/>
      </c>
    </row>
    <row r="57" spans="1:40" ht="45" x14ac:dyDescent="0.25">
      <c r="A57" s="8">
        <v>51</v>
      </c>
      <c r="B57" s="8">
        <v>10</v>
      </c>
      <c r="C57" s="8">
        <v>120</v>
      </c>
      <c r="D57" s="8">
        <v>20</v>
      </c>
      <c r="E57" s="4" t="s">
        <v>14</v>
      </c>
      <c r="F57" s="4" t="s">
        <v>40</v>
      </c>
      <c r="G57" s="11" t="s">
        <v>160</v>
      </c>
      <c r="H57" s="8" t="s">
        <v>50</v>
      </c>
      <c r="I57" s="8"/>
      <c r="J57" s="4" t="s">
        <v>81</v>
      </c>
      <c r="K57">
        <f t="shared" si="10"/>
        <v>0</v>
      </c>
      <c r="L57">
        <f t="shared" si="9"/>
        <v>0</v>
      </c>
      <c r="M57" s="2" t="s">
        <v>192</v>
      </c>
      <c r="N57">
        <v>0</v>
      </c>
      <c r="O57">
        <v>12</v>
      </c>
      <c r="P57">
        <v>12</v>
      </c>
      <c r="AG57">
        <f>O57</f>
        <v>12</v>
      </c>
      <c r="AM57">
        <f t="shared" si="11"/>
        <v>12</v>
      </c>
      <c r="AN57" t="str">
        <f t="shared" si="12"/>
        <v/>
      </c>
    </row>
    <row r="58" spans="1:40" ht="30" x14ac:dyDescent="0.25">
      <c r="A58" s="8">
        <v>52</v>
      </c>
      <c r="B58" s="8">
        <v>11</v>
      </c>
      <c r="C58" s="8">
        <v>240</v>
      </c>
      <c r="D58" s="8">
        <v>50</v>
      </c>
      <c r="E58" s="4" t="s">
        <v>21</v>
      </c>
      <c r="F58" s="4" t="s">
        <v>40</v>
      </c>
      <c r="G58" s="4"/>
      <c r="H58" s="8" t="s">
        <v>46</v>
      </c>
      <c r="I58" s="8"/>
      <c r="J58" s="4"/>
      <c r="K58">
        <f t="shared" si="10"/>
        <v>0</v>
      </c>
      <c r="L58">
        <f t="shared" si="9"/>
        <v>0</v>
      </c>
      <c r="M58" s="2" t="s">
        <v>193</v>
      </c>
      <c r="N58" s="18">
        <v>5</v>
      </c>
      <c r="O58">
        <v>9600</v>
      </c>
      <c r="P58">
        <v>9600</v>
      </c>
      <c r="S58" t="s">
        <v>188</v>
      </c>
      <c r="T58">
        <f>O58</f>
        <v>9600</v>
      </c>
      <c r="AM58">
        <f t="shared" si="11"/>
        <v>0</v>
      </c>
      <c r="AN58">
        <f t="shared" si="12"/>
        <v>9600</v>
      </c>
    </row>
    <row r="59" spans="1:40" x14ac:dyDescent="0.25">
      <c r="A59" s="8">
        <v>53</v>
      </c>
      <c r="B59" s="8">
        <v>12</v>
      </c>
      <c r="C59" s="8">
        <v>120</v>
      </c>
      <c r="D59" s="8">
        <v>20</v>
      </c>
      <c r="E59" s="4" t="s">
        <v>18</v>
      </c>
      <c r="F59" s="4" t="s">
        <v>29</v>
      </c>
      <c r="G59" s="4" t="s">
        <v>69</v>
      </c>
      <c r="H59" s="8" t="s">
        <v>47</v>
      </c>
      <c r="I59" s="8"/>
      <c r="J59" s="4"/>
      <c r="K59">
        <f t="shared" si="10"/>
        <v>1</v>
      </c>
      <c r="L59">
        <f t="shared" si="9"/>
        <v>0</v>
      </c>
      <c r="M59" s="2" t="s">
        <v>45</v>
      </c>
      <c r="N59">
        <v>0.4</v>
      </c>
      <c r="O59">
        <v>0.4</v>
      </c>
      <c r="P59">
        <v>0.4</v>
      </c>
      <c r="AM59">
        <f t="shared" si="11"/>
        <v>0</v>
      </c>
      <c r="AN59">
        <f t="shared" si="12"/>
        <v>0.4</v>
      </c>
    </row>
    <row r="60" spans="1:40" ht="30" x14ac:dyDescent="0.25">
      <c r="A60" s="8">
        <v>54</v>
      </c>
      <c r="B60" s="8">
        <v>12</v>
      </c>
      <c r="C60" s="8">
        <v>120</v>
      </c>
      <c r="D60" s="8">
        <v>20</v>
      </c>
      <c r="E60" s="4" t="s">
        <v>17</v>
      </c>
      <c r="F60" s="4" t="s">
        <v>53</v>
      </c>
      <c r="G60" s="4" t="s">
        <v>60</v>
      </c>
      <c r="H60" s="8" t="s">
        <v>46</v>
      </c>
      <c r="I60" s="8"/>
      <c r="J60" s="4"/>
      <c r="K60">
        <f t="shared" si="10"/>
        <v>0</v>
      </c>
      <c r="L60">
        <f t="shared" si="9"/>
        <v>0</v>
      </c>
      <c r="M60" s="2" t="s">
        <v>140</v>
      </c>
      <c r="N60">
        <v>0</v>
      </c>
      <c r="O60">
        <v>1250</v>
      </c>
      <c r="P60">
        <v>1250</v>
      </c>
      <c r="AA60">
        <f>O60</f>
        <v>1250</v>
      </c>
      <c r="AM60">
        <f t="shared" si="11"/>
        <v>1250</v>
      </c>
      <c r="AN60" t="str">
        <f t="shared" si="12"/>
        <v/>
      </c>
    </row>
    <row r="61" spans="1:40" ht="30" x14ac:dyDescent="0.25">
      <c r="A61" s="8">
        <v>55</v>
      </c>
      <c r="B61" s="8">
        <v>12</v>
      </c>
      <c r="C61" s="8">
        <v>120</v>
      </c>
      <c r="D61" s="8">
        <v>20</v>
      </c>
      <c r="E61" s="4" t="s">
        <v>17</v>
      </c>
      <c r="F61" s="4" t="s">
        <v>53</v>
      </c>
      <c r="G61" s="4" t="s">
        <v>58</v>
      </c>
      <c r="H61" s="8" t="s">
        <v>46</v>
      </c>
      <c r="I61" s="8"/>
      <c r="J61" s="4"/>
      <c r="K61">
        <f t="shared" si="10"/>
        <v>0</v>
      </c>
      <c r="L61">
        <f t="shared" si="9"/>
        <v>0</v>
      </c>
      <c r="M61" s="2" t="s">
        <v>148</v>
      </c>
      <c r="N61">
        <v>0.4</v>
      </c>
      <c r="O61">
        <v>1500</v>
      </c>
      <c r="P61">
        <v>1500</v>
      </c>
      <c r="AM61">
        <f t="shared" si="11"/>
        <v>0</v>
      </c>
      <c r="AN61">
        <f t="shared" si="12"/>
        <v>1500</v>
      </c>
    </row>
    <row r="62" spans="1:40" x14ac:dyDescent="0.25">
      <c r="A62" s="8">
        <v>56</v>
      </c>
      <c r="B62" s="8">
        <v>12</v>
      </c>
      <c r="C62" s="8">
        <v>120</v>
      </c>
      <c r="D62" s="8">
        <v>20</v>
      </c>
      <c r="E62" s="4" t="s">
        <v>19</v>
      </c>
      <c r="F62" s="4" t="s">
        <v>53</v>
      </c>
      <c r="G62" s="4" t="s">
        <v>90</v>
      </c>
      <c r="H62" s="8" t="s">
        <v>46</v>
      </c>
      <c r="I62" s="8"/>
      <c r="J62" s="4"/>
      <c r="K62">
        <f t="shared" si="10"/>
        <v>0</v>
      </c>
      <c r="L62">
        <f t="shared" si="9"/>
        <v>0</v>
      </c>
      <c r="M62" s="19" t="s">
        <v>113</v>
      </c>
      <c r="N62" s="17"/>
      <c r="O62" s="17"/>
      <c r="P62" s="17"/>
      <c r="Q62" s="17"/>
      <c r="R62" s="17"/>
      <c r="AM62">
        <f t="shared" si="11"/>
        <v>0</v>
      </c>
      <c r="AN62">
        <f t="shared" si="12"/>
        <v>0</v>
      </c>
    </row>
    <row r="63" spans="1:40" x14ac:dyDescent="0.25">
      <c r="A63" s="8">
        <v>57</v>
      </c>
      <c r="B63" s="8">
        <v>12</v>
      </c>
      <c r="C63" s="8">
        <v>120</v>
      </c>
      <c r="D63" s="8">
        <v>20</v>
      </c>
      <c r="E63" s="4" t="s">
        <v>17</v>
      </c>
      <c r="F63" s="4" t="s">
        <v>53</v>
      </c>
      <c r="G63" s="4" t="s">
        <v>91</v>
      </c>
      <c r="H63" s="8" t="s">
        <v>46</v>
      </c>
      <c r="I63" s="8"/>
      <c r="J63" s="4"/>
      <c r="K63">
        <f t="shared" si="10"/>
        <v>0</v>
      </c>
      <c r="L63">
        <f t="shared" si="9"/>
        <v>0</v>
      </c>
      <c r="M63" s="2" t="s">
        <v>187</v>
      </c>
      <c r="N63" s="18">
        <v>5</v>
      </c>
      <c r="O63">
        <v>1400</v>
      </c>
      <c r="P63">
        <v>1400</v>
      </c>
      <c r="S63" t="s">
        <v>188</v>
      </c>
      <c r="AC63">
        <f>O63</f>
        <v>1400</v>
      </c>
      <c r="AM63">
        <f t="shared" si="11"/>
        <v>1400</v>
      </c>
      <c r="AN63" t="str">
        <f t="shared" si="12"/>
        <v/>
      </c>
    </row>
    <row r="64" spans="1:40" ht="30" x14ac:dyDescent="0.25">
      <c r="A64" s="8">
        <v>58</v>
      </c>
      <c r="B64" s="8">
        <v>12</v>
      </c>
      <c r="C64" s="8">
        <v>120</v>
      </c>
      <c r="D64" s="8">
        <v>20</v>
      </c>
      <c r="E64" s="4" t="s">
        <v>22</v>
      </c>
      <c r="F64" s="4" t="s">
        <v>53</v>
      </c>
      <c r="G64" s="4" t="s">
        <v>92</v>
      </c>
      <c r="H64" s="8" t="s">
        <v>46</v>
      </c>
      <c r="I64" s="8"/>
      <c r="J64" s="4"/>
      <c r="K64">
        <f t="shared" si="10"/>
        <v>0</v>
      </c>
      <c r="L64">
        <f t="shared" si="9"/>
        <v>0</v>
      </c>
      <c r="M64" s="2" t="s">
        <v>145</v>
      </c>
      <c r="N64">
        <v>0</v>
      </c>
      <c r="O64">
        <v>300</v>
      </c>
      <c r="P64">
        <v>300</v>
      </c>
      <c r="AA64">
        <f>O64</f>
        <v>300</v>
      </c>
      <c r="AM64">
        <f t="shared" si="11"/>
        <v>300</v>
      </c>
      <c r="AN64" t="str">
        <f t="shared" si="12"/>
        <v/>
      </c>
    </row>
    <row r="65" spans="1:40" x14ac:dyDescent="0.25">
      <c r="A65" s="8">
        <v>59</v>
      </c>
      <c r="B65" s="8">
        <v>12</v>
      </c>
      <c r="C65" s="8">
        <v>120</v>
      </c>
      <c r="D65" s="8">
        <v>20</v>
      </c>
      <c r="E65" s="4" t="s">
        <v>17</v>
      </c>
      <c r="F65" s="4" t="s">
        <v>56</v>
      </c>
      <c r="G65" s="4" t="s">
        <v>66</v>
      </c>
      <c r="H65" s="8" t="s">
        <v>46</v>
      </c>
      <c r="I65" s="8"/>
      <c r="J65" s="4" t="s">
        <v>49</v>
      </c>
      <c r="K65">
        <f t="shared" si="10"/>
        <v>0</v>
      </c>
      <c r="L65">
        <f t="shared" si="9"/>
        <v>0</v>
      </c>
      <c r="M65" s="19" t="s">
        <v>113</v>
      </c>
      <c r="N65" s="17"/>
      <c r="O65" s="17"/>
      <c r="P65" s="17"/>
      <c r="Q65" s="17"/>
      <c r="R65" s="17"/>
      <c r="AM65">
        <f t="shared" si="11"/>
        <v>0</v>
      </c>
      <c r="AN65">
        <f t="shared" si="12"/>
        <v>0</v>
      </c>
    </row>
    <row r="66" spans="1:40" x14ac:dyDescent="0.25">
      <c r="A66" s="8">
        <v>60</v>
      </c>
      <c r="B66" s="8">
        <v>12</v>
      </c>
      <c r="C66" s="8">
        <v>120</v>
      </c>
      <c r="D66" s="8">
        <v>20</v>
      </c>
      <c r="E66" s="4" t="s">
        <v>17</v>
      </c>
      <c r="F66" s="4" t="s">
        <v>56</v>
      </c>
      <c r="G66" s="4" t="s">
        <v>65</v>
      </c>
      <c r="H66" s="8" t="s">
        <v>46</v>
      </c>
      <c r="I66" s="8"/>
      <c r="J66" s="4" t="s">
        <v>49</v>
      </c>
      <c r="K66">
        <f t="shared" si="10"/>
        <v>0</v>
      </c>
      <c r="L66">
        <f t="shared" si="9"/>
        <v>0</v>
      </c>
      <c r="M66" s="19" t="s">
        <v>113</v>
      </c>
      <c r="N66" s="17"/>
      <c r="O66" s="17"/>
      <c r="P66" s="17"/>
      <c r="Q66" s="17"/>
      <c r="R66" s="17"/>
      <c r="AM66">
        <f t="shared" si="11"/>
        <v>0</v>
      </c>
      <c r="AN66">
        <f t="shared" si="12"/>
        <v>0</v>
      </c>
    </row>
    <row r="67" spans="1:40" x14ac:dyDescent="0.25">
      <c r="A67" s="8">
        <v>61</v>
      </c>
      <c r="B67" s="8">
        <v>12</v>
      </c>
      <c r="C67" s="8">
        <v>120</v>
      </c>
      <c r="D67" s="8">
        <v>20</v>
      </c>
      <c r="E67" s="4" t="s">
        <v>17</v>
      </c>
      <c r="F67" s="4" t="s">
        <v>11</v>
      </c>
      <c r="G67" s="4" t="s">
        <v>69</v>
      </c>
      <c r="H67" s="8" t="s">
        <v>47</v>
      </c>
      <c r="I67" s="8"/>
      <c r="J67" s="4" t="s">
        <v>49</v>
      </c>
      <c r="K67">
        <f t="shared" si="10"/>
        <v>1</v>
      </c>
      <c r="L67">
        <f t="shared" si="9"/>
        <v>0</v>
      </c>
      <c r="M67" s="2" t="s">
        <v>150</v>
      </c>
      <c r="N67">
        <v>1.5</v>
      </c>
      <c r="O67">
        <f>909+800</f>
        <v>1709</v>
      </c>
      <c r="P67">
        <v>600</v>
      </c>
      <c r="R67">
        <f>150*4/7</f>
        <v>85.714285714285708</v>
      </c>
      <c r="S67" t="s">
        <v>124</v>
      </c>
      <c r="AF67">
        <v>909</v>
      </c>
      <c r="AM67">
        <f t="shared" si="11"/>
        <v>909</v>
      </c>
      <c r="AN67" t="str">
        <f t="shared" si="12"/>
        <v/>
      </c>
    </row>
    <row r="68" spans="1:40" ht="30" x14ac:dyDescent="0.25">
      <c r="A68" s="8">
        <v>62</v>
      </c>
      <c r="B68" s="8">
        <v>12</v>
      </c>
      <c r="C68" s="8">
        <v>120</v>
      </c>
      <c r="D68" s="8">
        <v>20</v>
      </c>
      <c r="E68" s="4" t="s">
        <v>14</v>
      </c>
      <c r="F68" s="4" t="s">
        <v>11</v>
      </c>
      <c r="G68" s="4" t="s">
        <v>162</v>
      </c>
      <c r="H68" s="8" t="s">
        <v>50</v>
      </c>
      <c r="I68" s="8"/>
      <c r="J68" s="4" t="s">
        <v>38</v>
      </c>
      <c r="K68">
        <f t="shared" si="10"/>
        <v>0</v>
      </c>
      <c r="L68">
        <f t="shared" si="9"/>
        <v>0</v>
      </c>
      <c r="M68" s="2" t="s">
        <v>142</v>
      </c>
      <c r="N68">
        <v>0</v>
      </c>
      <c r="O68">
        <v>15</v>
      </c>
      <c r="P68">
        <v>15</v>
      </c>
      <c r="AG68">
        <f>O68</f>
        <v>15</v>
      </c>
      <c r="AM68">
        <f t="shared" si="11"/>
        <v>15</v>
      </c>
      <c r="AN68" t="str">
        <f t="shared" si="12"/>
        <v/>
      </c>
    </row>
    <row r="69" spans="1:40" ht="45" x14ac:dyDescent="0.25">
      <c r="A69" s="8">
        <v>63</v>
      </c>
      <c r="B69" s="8">
        <v>13</v>
      </c>
      <c r="C69" s="8">
        <v>240</v>
      </c>
      <c r="D69" s="8">
        <v>15</v>
      </c>
      <c r="E69" s="4" t="s">
        <v>4</v>
      </c>
      <c r="F69" s="4" t="s">
        <v>163</v>
      </c>
      <c r="G69" s="4" t="s">
        <v>164</v>
      </c>
      <c r="H69" s="8" t="s">
        <v>50</v>
      </c>
      <c r="I69" s="8"/>
      <c r="J69" s="4" t="s">
        <v>41</v>
      </c>
      <c r="K69">
        <f t="shared" si="10"/>
        <v>0</v>
      </c>
      <c r="L69">
        <f t="shared" si="9"/>
        <v>0</v>
      </c>
      <c r="M69" s="19" t="s">
        <v>114</v>
      </c>
      <c r="N69" s="17"/>
      <c r="O69" s="17"/>
      <c r="P69" s="17"/>
      <c r="Q69" s="17"/>
      <c r="R69" s="17"/>
      <c r="AM69">
        <f t="shared" si="11"/>
        <v>0</v>
      </c>
      <c r="AN69">
        <f t="shared" si="12"/>
        <v>0</v>
      </c>
    </row>
    <row r="70" spans="1:40" ht="45" x14ac:dyDescent="0.25">
      <c r="A70" s="8">
        <v>64</v>
      </c>
      <c r="B70" s="8">
        <v>14</v>
      </c>
      <c r="C70" s="8">
        <v>120</v>
      </c>
      <c r="D70" s="8">
        <v>20</v>
      </c>
      <c r="E70" s="4" t="s">
        <v>18</v>
      </c>
      <c r="F70" s="4" t="s">
        <v>28</v>
      </c>
      <c r="G70" s="4" t="s">
        <v>58</v>
      </c>
      <c r="H70" s="8" t="s">
        <v>96</v>
      </c>
      <c r="I70" s="8" t="s">
        <v>47</v>
      </c>
      <c r="J70" s="4" t="s">
        <v>41</v>
      </c>
      <c r="K70">
        <f t="shared" si="10"/>
        <v>0</v>
      </c>
      <c r="L70">
        <f t="shared" si="9"/>
        <v>1</v>
      </c>
      <c r="M70" s="2" t="s">
        <v>129</v>
      </c>
      <c r="N70">
        <v>0</v>
      </c>
      <c r="O70">
        <v>26</v>
      </c>
      <c r="P70">
        <v>26</v>
      </c>
      <c r="AG70">
        <v>26</v>
      </c>
      <c r="AM70">
        <f t="shared" si="11"/>
        <v>26</v>
      </c>
      <c r="AN70" t="str">
        <f t="shared" si="12"/>
        <v/>
      </c>
    </row>
    <row r="71" spans="1:40" ht="45" x14ac:dyDescent="0.25">
      <c r="A71" s="8">
        <v>65</v>
      </c>
      <c r="B71" s="8">
        <v>14</v>
      </c>
      <c r="C71" s="8">
        <v>120</v>
      </c>
      <c r="D71" s="8">
        <v>20</v>
      </c>
      <c r="E71" s="4" t="s">
        <v>18</v>
      </c>
      <c r="F71" s="4" t="s">
        <v>28</v>
      </c>
      <c r="G71" s="4" t="s">
        <v>59</v>
      </c>
      <c r="H71" s="8" t="s">
        <v>96</v>
      </c>
      <c r="I71" s="8" t="s">
        <v>47</v>
      </c>
      <c r="J71" s="4" t="s">
        <v>41</v>
      </c>
      <c r="K71">
        <f t="shared" si="10"/>
        <v>0</v>
      </c>
      <c r="L71">
        <f t="shared" si="9"/>
        <v>1</v>
      </c>
      <c r="M71" s="2" t="s">
        <v>129</v>
      </c>
      <c r="N71">
        <v>0</v>
      </c>
      <c r="O71">
        <v>26</v>
      </c>
      <c r="P71">
        <v>26</v>
      </c>
      <c r="AG71">
        <v>26</v>
      </c>
      <c r="AM71">
        <f t="shared" ref="AM71:AM94" si="13">SUM(V71:AL71)</f>
        <v>26</v>
      </c>
      <c r="AN71" t="str">
        <f t="shared" ref="AN71:AN94" si="14">IF(AM71=0,O71,"")</f>
        <v/>
      </c>
    </row>
    <row r="72" spans="1:40" ht="45" x14ac:dyDescent="0.25">
      <c r="A72" s="8">
        <v>66</v>
      </c>
      <c r="B72" s="8">
        <v>14</v>
      </c>
      <c r="C72" s="8">
        <v>120</v>
      </c>
      <c r="D72" s="8">
        <v>20</v>
      </c>
      <c r="E72" s="4" t="s">
        <v>18</v>
      </c>
      <c r="F72" s="4" t="s">
        <v>28</v>
      </c>
      <c r="G72" s="4" t="s">
        <v>60</v>
      </c>
      <c r="H72" s="8" t="s">
        <v>96</v>
      </c>
      <c r="I72" s="8" t="s">
        <v>47</v>
      </c>
      <c r="J72" s="4" t="s">
        <v>41</v>
      </c>
      <c r="K72">
        <f t="shared" si="10"/>
        <v>0</v>
      </c>
      <c r="L72">
        <f t="shared" si="9"/>
        <v>1</v>
      </c>
      <c r="M72" s="2" t="s">
        <v>133</v>
      </c>
      <c r="N72">
        <v>12.6</v>
      </c>
      <c r="O72">
        <v>167.7</v>
      </c>
      <c r="P72">
        <v>126.7</v>
      </c>
      <c r="AJ72">
        <f>O72</f>
        <v>167.7</v>
      </c>
      <c r="AM72">
        <f t="shared" si="13"/>
        <v>167.7</v>
      </c>
      <c r="AN72" t="str">
        <f t="shared" si="14"/>
        <v/>
      </c>
    </row>
    <row r="73" spans="1:40" ht="60" x14ac:dyDescent="0.25">
      <c r="A73" s="8">
        <v>67</v>
      </c>
      <c r="B73" s="8">
        <v>14</v>
      </c>
      <c r="C73" s="8">
        <v>120</v>
      </c>
      <c r="D73" s="8">
        <v>20</v>
      </c>
      <c r="E73" s="4" t="s">
        <v>17</v>
      </c>
      <c r="F73" s="4" t="s">
        <v>28</v>
      </c>
      <c r="G73" s="4" t="s">
        <v>61</v>
      </c>
      <c r="H73" s="8" t="s">
        <v>96</v>
      </c>
      <c r="I73" s="8" t="s">
        <v>47</v>
      </c>
      <c r="J73" s="4" t="s">
        <v>48</v>
      </c>
      <c r="K73">
        <f t="shared" si="10"/>
        <v>0</v>
      </c>
      <c r="L73">
        <f t="shared" si="9"/>
        <v>1</v>
      </c>
      <c r="M73" s="2" t="s">
        <v>132</v>
      </c>
      <c r="N73">
        <v>0</v>
      </c>
      <c r="O73">
        <v>13.8</v>
      </c>
      <c r="P73">
        <v>13.8</v>
      </c>
      <c r="AJ73">
        <f>O73</f>
        <v>13.8</v>
      </c>
      <c r="AM73">
        <f t="shared" si="13"/>
        <v>13.8</v>
      </c>
      <c r="AN73" t="str">
        <f t="shared" si="14"/>
        <v/>
      </c>
    </row>
    <row r="74" spans="1:40" ht="60" x14ac:dyDescent="0.25">
      <c r="A74" s="8">
        <v>68</v>
      </c>
      <c r="B74" s="8">
        <v>14</v>
      </c>
      <c r="C74" s="8">
        <v>120</v>
      </c>
      <c r="D74" s="8">
        <v>20</v>
      </c>
      <c r="E74" s="4" t="s">
        <v>17</v>
      </c>
      <c r="F74" s="4" t="s">
        <v>28</v>
      </c>
      <c r="G74" s="4" t="s">
        <v>62</v>
      </c>
      <c r="H74" s="8" t="s">
        <v>96</v>
      </c>
      <c r="I74" s="8" t="s">
        <v>47</v>
      </c>
      <c r="J74" s="4" t="s">
        <v>48</v>
      </c>
      <c r="K74">
        <f t="shared" si="10"/>
        <v>0</v>
      </c>
      <c r="L74">
        <f t="shared" ref="L74:L94" si="15">IF(H74="done",1,0)</f>
        <v>1</v>
      </c>
      <c r="M74" s="2" t="s">
        <v>151</v>
      </c>
      <c r="N74">
        <v>0</v>
      </c>
      <c r="O74">
        <v>800</v>
      </c>
      <c r="P74">
        <v>800</v>
      </c>
      <c r="Q74">
        <v>600</v>
      </c>
      <c r="AM74">
        <f t="shared" si="13"/>
        <v>0</v>
      </c>
      <c r="AN74">
        <f t="shared" si="14"/>
        <v>800</v>
      </c>
    </row>
    <row r="75" spans="1:40" ht="45" x14ac:dyDescent="0.25">
      <c r="A75" s="8">
        <v>69</v>
      </c>
      <c r="B75" s="8">
        <v>14</v>
      </c>
      <c r="C75" s="8">
        <v>120</v>
      </c>
      <c r="D75" s="8">
        <v>20</v>
      </c>
      <c r="E75" s="4" t="s">
        <v>18</v>
      </c>
      <c r="F75" s="4" t="s">
        <v>54</v>
      </c>
      <c r="G75" s="4" t="s">
        <v>67</v>
      </c>
      <c r="H75" s="8" t="s">
        <v>96</v>
      </c>
      <c r="I75" s="8" t="s">
        <v>47</v>
      </c>
      <c r="J75" s="4" t="s">
        <v>106</v>
      </c>
      <c r="K75">
        <f t="shared" si="10"/>
        <v>0</v>
      </c>
      <c r="L75">
        <f t="shared" si="15"/>
        <v>1</v>
      </c>
      <c r="M75" s="19" t="s">
        <v>113</v>
      </c>
      <c r="N75" s="17"/>
      <c r="O75" s="17"/>
      <c r="P75" s="17"/>
      <c r="Q75" s="17"/>
      <c r="R75" s="17"/>
      <c r="AM75">
        <f t="shared" si="13"/>
        <v>0</v>
      </c>
      <c r="AN75">
        <f t="shared" si="14"/>
        <v>0</v>
      </c>
    </row>
    <row r="76" spans="1:40" x14ac:dyDescent="0.25">
      <c r="A76" s="8">
        <v>70</v>
      </c>
      <c r="B76" s="8">
        <v>14</v>
      </c>
      <c r="C76" s="8">
        <v>120</v>
      </c>
      <c r="D76" s="8">
        <v>20</v>
      </c>
      <c r="E76" s="4" t="s">
        <v>18</v>
      </c>
      <c r="F76" s="4" t="s">
        <v>23</v>
      </c>
      <c r="G76" s="4" t="s">
        <v>57</v>
      </c>
      <c r="H76" s="8" t="s">
        <v>96</v>
      </c>
      <c r="I76" s="8" t="s">
        <v>47</v>
      </c>
      <c r="J76" s="4"/>
      <c r="K76">
        <f>IF(H76="yes",1,0)</f>
        <v>0</v>
      </c>
      <c r="L76">
        <f t="shared" si="15"/>
        <v>1</v>
      </c>
      <c r="M76" s="19" t="s">
        <v>113</v>
      </c>
      <c r="N76" s="17"/>
      <c r="O76" s="17"/>
      <c r="P76" s="17"/>
      <c r="Q76" s="17"/>
      <c r="R76" s="17">
        <v>0</v>
      </c>
      <c r="AM76">
        <f t="shared" si="13"/>
        <v>0</v>
      </c>
      <c r="AN76">
        <f t="shared" si="14"/>
        <v>0</v>
      </c>
    </row>
    <row r="77" spans="1:40" x14ac:dyDescent="0.25">
      <c r="A77" s="8">
        <v>71</v>
      </c>
      <c r="B77" s="8">
        <v>15</v>
      </c>
      <c r="C77" s="8">
        <v>120</v>
      </c>
      <c r="D77" s="8">
        <v>15</v>
      </c>
      <c r="E77" s="4" t="s">
        <v>14</v>
      </c>
      <c r="F77" s="4" t="s">
        <v>54</v>
      </c>
      <c r="G77" s="4" t="s">
        <v>165</v>
      </c>
      <c r="H77" s="8" t="s">
        <v>50</v>
      </c>
      <c r="I77" s="8"/>
      <c r="J77" s="4" t="s">
        <v>76</v>
      </c>
      <c r="K77">
        <f t="shared" si="10"/>
        <v>0</v>
      </c>
      <c r="L77">
        <f t="shared" si="15"/>
        <v>0</v>
      </c>
      <c r="M77" s="2" t="s">
        <v>167</v>
      </c>
      <c r="N77">
        <v>0</v>
      </c>
      <c r="O77">
        <v>9.5</v>
      </c>
      <c r="P77">
        <v>9.5</v>
      </c>
      <c r="AG77">
        <f t="shared" ref="AG77:AG93" si="16">O77</f>
        <v>9.5</v>
      </c>
      <c r="AM77">
        <f t="shared" si="13"/>
        <v>9.5</v>
      </c>
      <c r="AN77" t="str">
        <f t="shared" si="14"/>
        <v/>
      </c>
    </row>
    <row r="78" spans="1:40" x14ac:dyDescent="0.25">
      <c r="A78" s="8">
        <v>72</v>
      </c>
      <c r="B78" s="8">
        <v>15</v>
      </c>
      <c r="C78" s="8">
        <v>120</v>
      </c>
      <c r="D78" s="8">
        <v>15</v>
      </c>
      <c r="E78" s="4" t="s">
        <v>14</v>
      </c>
      <c r="F78" s="4" t="s">
        <v>54</v>
      </c>
      <c r="G78" s="4" t="s">
        <v>85</v>
      </c>
      <c r="H78" s="8" t="s">
        <v>50</v>
      </c>
      <c r="I78" s="8"/>
      <c r="J78" s="4"/>
      <c r="K78">
        <f t="shared" si="10"/>
        <v>0</v>
      </c>
      <c r="L78">
        <f t="shared" si="15"/>
        <v>0</v>
      </c>
      <c r="M78" s="2" t="s">
        <v>169</v>
      </c>
      <c r="N78">
        <v>0</v>
      </c>
      <c r="O78">
        <v>14</v>
      </c>
      <c r="P78">
        <v>14</v>
      </c>
      <c r="AG78">
        <f t="shared" si="16"/>
        <v>14</v>
      </c>
      <c r="AM78">
        <f t="shared" si="13"/>
        <v>14</v>
      </c>
      <c r="AN78" t="str">
        <f t="shared" si="14"/>
        <v/>
      </c>
    </row>
    <row r="79" spans="1:40" ht="30" x14ac:dyDescent="0.25">
      <c r="A79" s="8">
        <v>73</v>
      </c>
      <c r="B79" s="8">
        <v>15</v>
      </c>
      <c r="C79" s="8">
        <v>120</v>
      </c>
      <c r="D79" s="8">
        <v>15</v>
      </c>
      <c r="E79" s="4" t="s">
        <v>14</v>
      </c>
      <c r="F79" s="4" t="s">
        <v>54</v>
      </c>
      <c r="G79" s="4" t="s">
        <v>86</v>
      </c>
      <c r="H79" s="8" t="s">
        <v>50</v>
      </c>
      <c r="I79" s="8"/>
      <c r="J79" s="4"/>
      <c r="K79">
        <f t="shared" si="10"/>
        <v>0</v>
      </c>
      <c r="L79">
        <f t="shared" si="15"/>
        <v>0</v>
      </c>
      <c r="M79" s="2" t="s">
        <v>171</v>
      </c>
      <c r="N79">
        <v>0</v>
      </c>
      <c r="O79">
        <v>39</v>
      </c>
      <c r="P79">
        <v>39</v>
      </c>
      <c r="S79" s="3" t="s">
        <v>170</v>
      </c>
      <c r="T79" s="3"/>
      <c r="U79" s="3"/>
      <c r="V79" s="3"/>
      <c r="W79" s="3"/>
      <c r="Y79" s="3"/>
      <c r="Z79" s="3"/>
      <c r="AA79" s="3"/>
      <c r="AB79" s="3"/>
      <c r="AC79" s="3"/>
      <c r="AD79" s="3"/>
      <c r="AE79" s="3"/>
      <c r="AF79" s="3"/>
      <c r="AG79">
        <f t="shared" si="16"/>
        <v>39</v>
      </c>
      <c r="AI79" s="3"/>
      <c r="AM79">
        <f t="shared" si="13"/>
        <v>39</v>
      </c>
      <c r="AN79" t="str">
        <f t="shared" si="14"/>
        <v/>
      </c>
    </row>
    <row r="80" spans="1:40" x14ac:dyDescent="0.25">
      <c r="A80" s="8">
        <v>74</v>
      </c>
      <c r="B80" s="8">
        <v>15</v>
      </c>
      <c r="C80" s="8">
        <v>120</v>
      </c>
      <c r="D80" s="8">
        <v>15</v>
      </c>
      <c r="E80" s="4" t="s">
        <v>14</v>
      </c>
      <c r="F80" s="4" t="s">
        <v>23</v>
      </c>
      <c r="G80" s="4"/>
      <c r="H80" s="8" t="s">
        <v>50</v>
      </c>
      <c r="I80" s="8"/>
      <c r="J80" s="4"/>
      <c r="K80">
        <f t="shared" ref="K80:K94" si="17">IF(H80="yes",1,0)</f>
        <v>0</v>
      </c>
      <c r="L80">
        <f t="shared" si="15"/>
        <v>0</v>
      </c>
      <c r="M80" s="2" t="s">
        <v>116</v>
      </c>
      <c r="N80">
        <v>0</v>
      </c>
      <c r="O80">
        <v>14</v>
      </c>
      <c r="P80">
        <v>14</v>
      </c>
      <c r="R80">
        <v>0</v>
      </c>
      <c r="AG80">
        <f t="shared" si="16"/>
        <v>14</v>
      </c>
      <c r="AM80">
        <f t="shared" si="13"/>
        <v>14</v>
      </c>
      <c r="AN80" t="str">
        <f t="shared" si="14"/>
        <v/>
      </c>
    </row>
    <row r="81" spans="1:40" x14ac:dyDescent="0.25">
      <c r="A81" s="8">
        <v>75</v>
      </c>
      <c r="B81" s="8">
        <v>15</v>
      </c>
      <c r="C81" s="8">
        <v>120</v>
      </c>
      <c r="D81" s="8">
        <v>15</v>
      </c>
      <c r="E81" s="4" t="s">
        <v>14</v>
      </c>
      <c r="F81" s="4" t="s">
        <v>24</v>
      </c>
      <c r="G81" s="4"/>
      <c r="H81" s="8" t="s">
        <v>50</v>
      </c>
      <c r="I81" s="8"/>
      <c r="J81" s="4"/>
      <c r="K81">
        <f t="shared" si="17"/>
        <v>0</v>
      </c>
      <c r="L81">
        <f t="shared" si="15"/>
        <v>0</v>
      </c>
      <c r="M81" s="2" t="s">
        <v>118</v>
      </c>
      <c r="N81">
        <v>0</v>
      </c>
      <c r="O81">
        <v>19</v>
      </c>
      <c r="P81">
        <v>19</v>
      </c>
      <c r="AG81">
        <f t="shared" si="16"/>
        <v>19</v>
      </c>
      <c r="AM81">
        <f t="shared" si="13"/>
        <v>19</v>
      </c>
      <c r="AN81" t="str">
        <f t="shared" si="14"/>
        <v/>
      </c>
    </row>
    <row r="82" spans="1:40" x14ac:dyDescent="0.25">
      <c r="A82" s="8">
        <v>76</v>
      </c>
      <c r="B82" s="8">
        <v>15</v>
      </c>
      <c r="C82" s="8">
        <v>120</v>
      </c>
      <c r="D82" s="8">
        <v>15</v>
      </c>
      <c r="E82" s="4" t="s">
        <v>14</v>
      </c>
      <c r="F82" s="4" t="s">
        <v>12</v>
      </c>
      <c r="G82" s="4" t="s">
        <v>93</v>
      </c>
      <c r="H82" s="8" t="s">
        <v>50</v>
      </c>
      <c r="I82" s="8"/>
      <c r="J82" s="4"/>
      <c r="K82">
        <f t="shared" si="17"/>
        <v>0</v>
      </c>
      <c r="L82">
        <f t="shared" si="15"/>
        <v>0</v>
      </c>
      <c r="M82" s="2" t="s">
        <v>117</v>
      </c>
      <c r="N82">
        <v>0</v>
      </c>
      <c r="O82">
        <v>30</v>
      </c>
      <c r="P82">
        <v>30</v>
      </c>
      <c r="AG82">
        <f t="shared" si="16"/>
        <v>30</v>
      </c>
      <c r="AM82">
        <f t="shared" si="13"/>
        <v>30</v>
      </c>
      <c r="AN82" t="str">
        <f t="shared" si="14"/>
        <v/>
      </c>
    </row>
    <row r="83" spans="1:40" x14ac:dyDescent="0.25">
      <c r="A83" s="8">
        <v>77</v>
      </c>
      <c r="B83" s="8">
        <v>15</v>
      </c>
      <c r="C83" s="8">
        <v>120</v>
      </c>
      <c r="D83" s="8">
        <v>15</v>
      </c>
      <c r="E83" s="4" t="s">
        <v>14</v>
      </c>
      <c r="F83" s="4" t="s">
        <v>25</v>
      </c>
      <c r="G83" s="4" t="s">
        <v>166</v>
      </c>
      <c r="H83" s="8" t="s">
        <v>50</v>
      </c>
      <c r="I83" s="8"/>
      <c r="J83" s="4"/>
      <c r="K83">
        <f t="shared" si="17"/>
        <v>0</v>
      </c>
      <c r="L83">
        <f t="shared" si="15"/>
        <v>0</v>
      </c>
      <c r="M83" s="2" t="s">
        <v>173</v>
      </c>
      <c r="N83">
        <v>0</v>
      </c>
      <c r="O83">
        <v>13</v>
      </c>
      <c r="P83">
        <v>13</v>
      </c>
      <c r="AG83">
        <f t="shared" si="16"/>
        <v>13</v>
      </c>
      <c r="AM83">
        <f t="shared" si="13"/>
        <v>13</v>
      </c>
      <c r="AN83" t="str">
        <f t="shared" si="14"/>
        <v/>
      </c>
    </row>
    <row r="84" spans="1:40" x14ac:dyDescent="0.25">
      <c r="A84" s="8">
        <v>78</v>
      </c>
      <c r="B84" s="8">
        <v>15</v>
      </c>
      <c r="C84" s="8">
        <v>120</v>
      </c>
      <c r="D84" s="8">
        <v>15</v>
      </c>
      <c r="E84" s="4" t="s">
        <v>14</v>
      </c>
      <c r="F84" s="4" t="s">
        <v>25</v>
      </c>
      <c r="G84" s="4"/>
      <c r="H84" s="8" t="s">
        <v>50</v>
      </c>
      <c r="I84" s="8"/>
      <c r="J84" s="4"/>
      <c r="K84">
        <f t="shared" si="17"/>
        <v>0</v>
      </c>
      <c r="L84">
        <f t="shared" si="15"/>
        <v>0</v>
      </c>
      <c r="M84" s="2" t="s">
        <v>122</v>
      </c>
      <c r="N84">
        <v>0</v>
      </c>
      <c r="O84">
        <v>24.5</v>
      </c>
      <c r="P84">
        <v>24.5</v>
      </c>
      <c r="R84">
        <v>0</v>
      </c>
      <c r="AG84">
        <f t="shared" si="16"/>
        <v>24.5</v>
      </c>
      <c r="AM84">
        <f t="shared" si="13"/>
        <v>24.5</v>
      </c>
      <c r="AN84" t="str">
        <f t="shared" si="14"/>
        <v/>
      </c>
    </row>
    <row r="85" spans="1:40" x14ac:dyDescent="0.25">
      <c r="A85" s="8">
        <v>79</v>
      </c>
      <c r="B85" s="8">
        <v>15</v>
      </c>
      <c r="C85" s="8">
        <v>120</v>
      </c>
      <c r="D85" s="8">
        <v>15</v>
      </c>
      <c r="E85" s="4" t="s">
        <v>14</v>
      </c>
      <c r="F85" s="4" t="s">
        <v>95</v>
      </c>
      <c r="G85" s="4" t="s">
        <v>82</v>
      </c>
      <c r="H85" s="8" t="s">
        <v>50</v>
      </c>
      <c r="I85" s="8"/>
      <c r="J85" s="4"/>
      <c r="K85">
        <f t="shared" si="17"/>
        <v>0</v>
      </c>
      <c r="L85">
        <f t="shared" si="15"/>
        <v>0</v>
      </c>
      <c r="M85" s="2" t="s">
        <v>120</v>
      </c>
      <c r="N85">
        <v>0</v>
      </c>
      <c r="O85">
        <v>36</v>
      </c>
      <c r="P85">
        <v>36</v>
      </c>
      <c r="AG85">
        <f t="shared" si="16"/>
        <v>36</v>
      </c>
      <c r="AM85">
        <f t="shared" si="13"/>
        <v>36</v>
      </c>
      <c r="AN85" t="str">
        <f t="shared" si="14"/>
        <v/>
      </c>
    </row>
    <row r="86" spans="1:40" x14ac:dyDescent="0.25">
      <c r="A86" s="8">
        <v>80</v>
      </c>
      <c r="B86" s="8">
        <v>15</v>
      </c>
      <c r="C86" s="8">
        <v>120</v>
      </c>
      <c r="D86" s="8">
        <v>15</v>
      </c>
      <c r="E86" s="4" t="s">
        <v>14</v>
      </c>
      <c r="F86" s="4" t="s">
        <v>95</v>
      </c>
      <c r="G86" s="4" t="s">
        <v>83</v>
      </c>
      <c r="H86" s="8" t="s">
        <v>50</v>
      </c>
      <c r="I86" s="8"/>
      <c r="J86" s="4"/>
      <c r="K86">
        <f t="shared" si="17"/>
        <v>0</v>
      </c>
      <c r="L86">
        <f t="shared" si="15"/>
        <v>0</v>
      </c>
      <c r="M86" s="2" t="s">
        <v>119</v>
      </c>
      <c r="N86">
        <v>0</v>
      </c>
      <c r="O86">
        <v>22.5</v>
      </c>
      <c r="P86">
        <v>22.5</v>
      </c>
      <c r="AG86">
        <f t="shared" si="16"/>
        <v>22.5</v>
      </c>
      <c r="AM86">
        <f t="shared" si="13"/>
        <v>22.5</v>
      </c>
      <c r="AN86" t="str">
        <f t="shared" si="14"/>
        <v/>
      </c>
    </row>
    <row r="87" spans="1:40" x14ac:dyDescent="0.25">
      <c r="A87" s="8">
        <v>81</v>
      </c>
      <c r="B87" s="8">
        <v>15</v>
      </c>
      <c r="C87" s="8">
        <v>120</v>
      </c>
      <c r="D87" s="8">
        <v>15</v>
      </c>
      <c r="E87" s="4" t="s">
        <v>14</v>
      </c>
      <c r="F87" s="4" t="s">
        <v>26</v>
      </c>
      <c r="G87" s="4"/>
      <c r="H87" s="8" t="s">
        <v>50</v>
      </c>
      <c r="I87" s="8"/>
      <c r="J87" s="4"/>
      <c r="K87">
        <f t="shared" si="17"/>
        <v>0</v>
      </c>
      <c r="L87">
        <f t="shared" si="15"/>
        <v>0</v>
      </c>
      <c r="M87" s="2" t="s">
        <v>128</v>
      </c>
      <c r="O87">
        <v>14</v>
      </c>
      <c r="P87">
        <v>14</v>
      </c>
      <c r="AG87">
        <f t="shared" si="16"/>
        <v>14</v>
      </c>
      <c r="AM87">
        <f t="shared" si="13"/>
        <v>14</v>
      </c>
      <c r="AN87" t="str">
        <f t="shared" si="14"/>
        <v/>
      </c>
    </row>
    <row r="88" spans="1:40" x14ac:dyDescent="0.25">
      <c r="A88" s="8">
        <v>82</v>
      </c>
      <c r="B88" s="8">
        <v>16</v>
      </c>
      <c r="C88" s="8">
        <v>120</v>
      </c>
      <c r="D88" s="8">
        <v>15</v>
      </c>
      <c r="E88" s="4" t="s">
        <v>27</v>
      </c>
      <c r="F88" s="4" t="s">
        <v>28</v>
      </c>
      <c r="G88" s="4" t="s">
        <v>63</v>
      </c>
      <c r="H88" s="8" t="s">
        <v>50</v>
      </c>
      <c r="I88" s="8"/>
      <c r="J88" s="4"/>
      <c r="K88">
        <f t="shared" si="17"/>
        <v>0</v>
      </c>
      <c r="L88">
        <f t="shared" si="15"/>
        <v>0</v>
      </c>
      <c r="M88" s="2" t="s">
        <v>130</v>
      </c>
      <c r="N88">
        <v>0</v>
      </c>
      <c r="O88">
        <v>10.5</v>
      </c>
      <c r="P88">
        <v>10.5</v>
      </c>
      <c r="AG88">
        <f t="shared" si="16"/>
        <v>10.5</v>
      </c>
      <c r="AM88">
        <f t="shared" si="13"/>
        <v>10.5</v>
      </c>
      <c r="AN88" t="str">
        <f t="shared" si="14"/>
        <v/>
      </c>
    </row>
    <row r="89" spans="1:40" x14ac:dyDescent="0.25">
      <c r="A89" s="14">
        <v>83</v>
      </c>
      <c r="B89" s="8">
        <v>16</v>
      </c>
      <c r="C89" s="8">
        <v>120</v>
      </c>
      <c r="D89" s="8">
        <v>15</v>
      </c>
      <c r="E89" s="4" t="s">
        <v>14</v>
      </c>
      <c r="F89" s="4" t="s">
        <v>29</v>
      </c>
      <c r="G89" s="4" t="s">
        <v>70</v>
      </c>
      <c r="H89" s="8" t="s">
        <v>50</v>
      </c>
      <c r="I89" s="8"/>
      <c r="J89" s="4" t="s">
        <v>30</v>
      </c>
      <c r="K89">
        <f t="shared" si="17"/>
        <v>0</v>
      </c>
      <c r="L89">
        <f t="shared" si="15"/>
        <v>0</v>
      </c>
      <c r="M89" s="2" t="s">
        <v>131</v>
      </c>
      <c r="N89">
        <v>0</v>
      </c>
      <c r="O89">
        <f>14*2+10.5+9.5</f>
        <v>48</v>
      </c>
      <c r="P89">
        <f>14*2+10.5+9.5</f>
        <v>48</v>
      </c>
      <c r="AG89">
        <f t="shared" si="16"/>
        <v>48</v>
      </c>
      <c r="AM89">
        <f t="shared" si="13"/>
        <v>48</v>
      </c>
      <c r="AN89" t="str">
        <f t="shared" si="14"/>
        <v/>
      </c>
    </row>
    <row r="90" spans="1:40" ht="30" x14ac:dyDescent="0.25">
      <c r="A90" s="8">
        <v>84</v>
      </c>
      <c r="B90" s="8">
        <v>16</v>
      </c>
      <c r="C90" s="8">
        <v>120</v>
      </c>
      <c r="D90" s="8">
        <v>15</v>
      </c>
      <c r="E90" s="4" t="s">
        <v>14</v>
      </c>
      <c r="F90" s="4" t="s">
        <v>53</v>
      </c>
      <c r="G90" s="4" t="s">
        <v>84</v>
      </c>
      <c r="H90" s="8" t="s">
        <v>50</v>
      </c>
      <c r="I90" s="8"/>
      <c r="J90" s="4"/>
      <c r="K90">
        <f t="shared" si="17"/>
        <v>0</v>
      </c>
      <c r="L90">
        <f t="shared" si="15"/>
        <v>0</v>
      </c>
      <c r="M90" s="2" t="s">
        <v>158</v>
      </c>
      <c r="N90">
        <v>0</v>
      </c>
      <c r="O90">
        <f>23+18+8.5+7.5</f>
        <v>57</v>
      </c>
      <c r="P90">
        <f>23+18+8.5+7.5</f>
        <v>57</v>
      </c>
      <c r="AG90">
        <f t="shared" si="16"/>
        <v>57</v>
      </c>
      <c r="AM90">
        <f t="shared" si="13"/>
        <v>57</v>
      </c>
      <c r="AN90" t="str">
        <f t="shared" si="14"/>
        <v/>
      </c>
    </row>
    <row r="91" spans="1:40" ht="30" x14ac:dyDescent="0.25">
      <c r="A91" s="8">
        <v>85</v>
      </c>
      <c r="B91" s="8">
        <v>16</v>
      </c>
      <c r="C91" s="8">
        <v>120</v>
      </c>
      <c r="D91" s="8">
        <v>15</v>
      </c>
      <c r="E91" s="4" t="s">
        <v>14</v>
      </c>
      <c r="F91" s="4" t="s">
        <v>56</v>
      </c>
      <c r="G91" s="4" t="s">
        <v>64</v>
      </c>
      <c r="H91" s="8" t="s">
        <v>50</v>
      </c>
      <c r="I91" s="8"/>
      <c r="J91" s="4"/>
      <c r="K91">
        <f t="shared" si="17"/>
        <v>0</v>
      </c>
      <c r="L91">
        <f t="shared" si="15"/>
        <v>0</v>
      </c>
      <c r="M91" s="2" t="s">
        <v>159</v>
      </c>
      <c r="N91">
        <v>0</v>
      </c>
      <c r="O91">
        <f>11.5+9+8.5+4*7.5</f>
        <v>59</v>
      </c>
      <c r="P91">
        <f>11.5+9+8.5+4*7.5</f>
        <v>59</v>
      </c>
      <c r="AG91">
        <f t="shared" si="16"/>
        <v>59</v>
      </c>
      <c r="AM91">
        <f t="shared" si="13"/>
        <v>59</v>
      </c>
      <c r="AN91" t="str">
        <f t="shared" si="14"/>
        <v/>
      </c>
    </row>
    <row r="92" spans="1:40" x14ac:dyDescent="0.25">
      <c r="A92" s="8">
        <v>86</v>
      </c>
      <c r="B92" s="14">
        <v>16</v>
      </c>
      <c r="C92" s="14">
        <v>120</v>
      </c>
      <c r="D92" s="14">
        <v>15</v>
      </c>
      <c r="E92" s="15" t="s">
        <v>14</v>
      </c>
      <c r="F92" s="15" t="s">
        <v>11</v>
      </c>
      <c r="G92" s="15"/>
      <c r="H92" s="14" t="s">
        <v>50</v>
      </c>
      <c r="I92" s="14"/>
      <c r="J92" s="15"/>
      <c r="K92">
        <f t="shared" si="17"/>
        <v>0</v>
      </c>
      <c r="L92">
        <f t="shared" si="15"/>
        <v>0</v>
      </c>
      <c r="M92" s="2" t="s">
        <v>141</v>
      </c>
      <c r="N92">
        <v>0</v>
      </c>
      <c r="O92">
        <v>30</v>
      </c>
      <c r="P92">
        <v>30</v>
      </c>
      <c r="AG92">
        <f t="shared" si="16"/>
        <v>30</v>
      </c>
      <c r="AM92">
        <f t="shared" si="13"/>
        <v>30</v>
      </c>
      <c r="AN92" t="str">
        <f t="shared" si="14"/>
        <v/>
      </c>
    </row>
    <row r="93" spans="1:40" ht="45" x14ac:dyDescent="0.25">
      <c r="A93" s="8">
        <v>87</v>
      </c>
      <c r="B93" s="8" t="s">
        <v>100</v>
      </c>
      <c r="C93" s="8">
        <v>120</v>
      </c>
      <c r="D93" s="8">
        <v>15</v>
      </c>
      <c r="E93" s="4" t="s">
        <v>14</v>
      </c>
      <c r="F93" s="4" t="s">
        <v>54</v>
      </c>
      <c r="G93" s="4" t="s">
        <v>98</v>
      </c>
      <c r="H93" s="8" t="s">
        <v>50</v>
      </c>
      <c r="I93" s="8"/>
      <c r="J93" s="4" t="s">
        <v>99</v>
      </c>
      <c r="K93">
        <f t="shared" si="17"/>
        <v>0</v>
      </c>
      <c r="L93">
        <f t="shared" si="15"/>
        <v>0</v>
      </c>
      <c r="M93" s="2" t="s">
        <v>172</v>
      </c>
      <c r="N93">
        <v>0</v>
      </c>
      <c r="O93">
        <v>9</v>
      </c>
      <c r="P93">
        <v>9</v>
      </c>
      <c r="AG93">
        <f t="shared" si="16"/>
        <v>9</v>
      </c>
      <c r="AM93">
        <f t="shared" si="13"/>
        <v>9</v>
      </c>
      <c r="AN93" t="str">
        <f t="shared" si="14"/>
        <v/>
      </c>
    </row>
    <row r="94" spans="1:40" ht="30" x14ac:dyDescent="0.25">
      <c r="A94" s="8">
        <v>88</v>
      </c>
      <c r="B94" s="20" t="s">
        <v>176</v>
      </c>
      <c r="C94" s="8">
        <v>240</v>
      </c>
      <c r="D94" s="8">
        <v>20</v>
      </c>
      <c r="E94" s="4" t="s">
        <v>177</v>
      </c>
      <c r="F94" s="4" t="s">
        <v>178</v>
      </c>
      <c r="G94" s="4" t="s">
        <v>177</v>
      </c>
      <c r="H94" s="8" t="s">
        <v>50</v>
      </c>
      <c r="I94" s="8" t="s">
        <v>50</v>
      </c>
      <c r="J94" s="4" t="s">
        <v>179</v>
      </c>
      <c r="K94">
        <f t="shared" si="17"/>
        <v>0</v>
      </c>
      <c r="L94">
        <f t="shared" si="15"/>
        <v>0</v>
      </c>
      <c r="M94" s="2" t="s">
        <v>177</v>
      </c>
      <c r="N94" s="18">
        <v>5</v>
      </c>
      <c r="O94">
        <v>3600</v>
      </c>
      <c r="P94">
        <v>3600</v>
      </c>
      <c r="S94" t="s">
        <v>180</v>
      </c>
      <c r="X94">
        <f>O94</f>
        <v>3600</v>
      </c>
      <c r="AM94">
        <f t="shared" si="13"/>
        <v>3600</v>
      </c>
      <c r="AN94" t="str">
        <f t="shared" si="14"/>
        <v/>
      </c>
    </row>
  </sheetData>
  <autoFilter ref="A6:J94" xr:uid="{5FDAA726-5DFE-454B-897D-54FEFC2D96F8}"/>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Charts</vt:lpstr>
      </vt:variant>
      <vt:variant>
        <vt:i4>1</vt:i4>
      </vt:variant>
    </vt:vector>
  </HeadingPairs>
  <TitlesOfParts>
    <vt:vector size="2" baseType="lpstr">
      <vt:lpstr>data</vt:lpstr>
      <vt:lpstr>max power chart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Jones</dc:creator>
  <cp:lastModifiedBy>Chris Jones</cp:lastModifiedBy>
  <cp:lastPrinted>2024-01-19T06:26:50Z</cp:lastPrinted>
  <dcterms:created xsi:type="dcterms:W3CDTF">2020-12-12T19:12:46Z</dcterms:created>
  <dcterms:modified xsi:type="dcterms:W3CDTF">2024-01-19T06:28:17Z</dcterms:modified>
</cp:coreProperties>
</file>