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www\thjmedia\blog\posts\Backpacking\"/>
    </mc:Choice>
  </mc:AlternateContent>
  <xr:revisionPtr revIDLastSave="0" documentId="13_ncr:1_{5BF0062E-83A6-405D-A04E-92F564496BF3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2018 Desolation" sheetId="8" r:id="rId1"/>
    <sheet name="2018 Sequoia" sheetId="6" r:id="rId2"/>
    <sheet name="2021 Williamson" sheetId="9" r:id="rId3"/>
    <sheet name="2021 Hilton Lakes" sheetId="10" r:id="rId4"/>
    <sheet name="2022 Dana to Agnew" sheetId="11" r:id="rId5"/>
    <sheet name="2023 Silver Divide" sheetId="12" r:id="rId6"/>
    <sheet name="2024 Goddard" sheetId="13" r:id="rId7"/>
  </sheets>
  <definedNames>
    <definedName name="_xlnm._FilterDatabase" localSheetId="3" hidden="1">'2021 Hilton Lakes'!$A$9:$X$70</definedName>
    <definedName name="_xlnm._FilterDatabase" localSheetId="2" hidden="1">'2021 Williamson'!$A$9:$X$67</definedName>
    <definedName name="_xlnm._FilterDatabase" localSheetId="4" hidden="1">'2022 Dana to Agnew'!$A$8:$AC$32</definedName>
    <definedName name="_xlnm.Print_Area" localSheetId="0">'2018 Desolation'!$A$1:$E$60</definedName>
  </definedNames>
  <calcPr calcId="191029"/>
</workbook>
</file>

<file path=xl/calcChain.xml><?xml version="1.0" encoding="utf-8"?>
<calcChain xmlns="http://schemas.openxmlformats.org/spreadsheetml/2006/main">
  <c r="H35" i="13" l="1"/>
  <c r="Y12" i="13"/>
  <c r="X12" i="13"/>
  <c r="W12" i="13"/>
  <c r="V12" i="13"/>
  <c r="U12" i="13"/>
  <c r="T12" i="13"/>
  <c r="S12" i="13"/>
  <c r="R12" i="13"/>
  <c r="Q12" i="13"/>
  <c r="P12" i="13"/>
  <c r="Y21" i="13"/>
  <c r="X21" i="13"/>
  <c r="W21" i="13"/>
  <c r="V21" i="13"/>
  <c r="U21" i="13"/>
  <c r="T21" i="13"/>
  <c r="S21" i="13"/>
  <c r="R21" i="13"/>
  <c r="Q21" i="13"/>
  <c r="P21" i="13"/>
  <c r="Y19" i="13"/>
  <c r="X19" i="13"/>
  <c r="W19" i="13"/>
  <c r="V19" i="13"/>
  <c r="U19" i="13"/>
  <c r="T19" i="13"/>
  <c r="S19" i="13"/>
  <c r="R19" i="13"/>
  <c r="Q19" i="13"/>
  <c r="P19" i="13"/>
  <c r="Y18" i="13"/>
  <c r="X18" i="13"/>
  <c r="W18" i="13"/>
  <c r="V18" i="13"/>
  <c r="U18" i="13"/>
  <c r="T18" i="13"/>
  <c r="S18" i="13"/>
  <c r="R18" i="13"/>
  <c r="Q18" i="13"/>
  <c r="P18" i="13"/>
  <c r="Y17" i="13"/>
  <c r="X17" i="13"/>
  <c r="W17" i="13"/>
  <c r="V17" i="13"/>
  <c r="U17" i="13"/>
  <c r="T17" i="13"/>
  <c r="S17" i="13"/>
  <c r="R17" i="13"/>
  <c r="Q17" i="13"/>
  <c r="P17" i="13"/>
  <c r="E15" i="13"/>
  <c r="Y15" i="13" s="1"/>
  <c r="E14" i="13"/>
  <c r="T14" i="13" s="1"/>
  <c r="Y26" i="13"/>
  <c r="X26" i="13"/>
  <c r="W26" i="13"/>
  <c r="V26" i="13"/>
  <c r="U26" i="13"/>
  <c r="T26" i="13"/>
  <c r="S26" i="13"/>
  <c r="R26" i="13"/>
  <c r="Q26" i="13"/>
  <c r="P26" i="13"/>
  <c r="Y20" i="13"/>
  <c r="X20" i="13"/>
  <c r="W20" i="13"/>
  <c r="V20" i="13"/>
  <c r="U20" i="13"/>
  <c r="T20" i="13"/>
  <c r="S20" i="13"/>
  <c r="R20" i="13"/>
  <c r="Q20" i="13"/>
  <c r="B20" i="13" s="1"/>
  <c r="P20" i="13"/>
  <c r="Y27" i="13"/>
  <c r="X27" i="13"/>
  <c r="W27" i="13"/>
  <c r="V27" i="13"/>
  <c r="U27" i="13"/>
  <c r="T27" i="13"/>
  <c r="S27" i="13"/>
  <c r="R27" i="13"/>
  <c r="Q27" i="13"/>
  <c r="P27" i="13"/>
  <c r="Y25" i="13"/>
  <c r="X25" i="13"/>
  <c r="W25" i="13"/>
  <c r="V25" i="13"/>
  <c r="U25" i="13"/>
  <c r="T25" i="13"/>
  <c r="S25" i="13"/>
  <c r="R25" i="13"/>
  <c r="Q25" i="13"/>
  <c r="P25" i="13"/>
  <c r="Y24" i="13"/>
  <c r="X24" i="13"/>
  <c r="W24" i="13"/>
  <c r="V24" i="13"/>
  <c r="U24" i="13"/>
  <c r="T24" i="13"/>
  <c r="S24" i="13"/>
  <c r="R24" i="13"/>
  <c r="Q24" i="13"/>
  <c r="P24" i="13"/>
  <c r="Y23" i="13"/>
  <c r="X23" i="13"/>
  <c r="W23" i="13"/>
  <c r="V23" i="13"/>
  <c r="U23" i="13"/>
  <c r="T23" i="13"/>
  <c r="S23" i="13"/>
  <c r="R23" i="13"/>
  <c r="Q23" i="13"/>
  <c r="P23" i="13"/>
  <c r="Y22" i="13"/>
  <c r="X22" i="13"/>
  <c r="W22" i="13"/>
  <c r="V22" i="13"/>
  <c r="U22" i="13"/>
  <c r="T22" i="13"/>
  <c r="S22" i="13"/>
  <c r="R22" i="13"/>
  <c r="Q22" i="13"/>
  <c r="P22" i="13"/>
  <c r="Y16" i="13"/>
  <c r="X16" i="13"/>
  <c r="W16" i="13"/>
  <c r="V16" i="13"/>
  <c r="U16" i="13"/>
  <c r="T16" i="13"/>
  <c r="S16" i="13"/>
  <c r="R16" i="13"/>
  <c r="Q16" i="13"/>
  <c r="P16" i="13"/>
  <c r="X13" i="13"/>
  <c r="W13" i="13"/>
  <c r="V13" i="13"/>
  <c r="U13" i="13"/>
  <c r="T13" i="13"/>
  <c r="S13" i="13"/>
  <c r="R13" i="13"/>
  <c r="Q13" i="13"/>
  <c r="P13" i="13"/>
  <c r="Y13" i="13"/>
  <c r="Y11" i="13"/>
  <c r="X11" i="13"/>
  <c r="W11" i="13"/>
  <c r="V11" i="13"/>
  <c r="U11" i="13"/>
  <c r="T11" i="13"/>
  <c r="S11" i="13"/>
  <c r="R11" i="13"/>
  <c r="Q11" i="13"/>
  <c r="P11" i="13"/>
  <c r="Y10" i="13"/>
  <c r="X10" i="13"/>
  <c r="W10" i="13"/>
  <c r="V10" i="13"/>
  <c r="U10" i="13"/>
  <c r="T10" i="13"/>
  <c r="S10" i="13"/>
  <c r="R10" i="13"/>
  <c r="Q10" i="13"/>
  <c r="P10" i="13"/>
  <c r="Y9" i="13"/>
  <c r="X9" i="13"/>
  <c r="W9" i="13"/>
  <c r="V9" i="13"/>
  <c r="U9" i="13"/>
  <c r="T9" i="13"/>
  <c r="S9" i="13"/>
  <c r="R9" i="13"/>
  <c r="Q9" i="13"/>
  <c r="P9" i="13"/>
  <c r="Y8" i="13"/>
  <c r="X8" i="13"/>
  <c r="W8" i="13"/>
  <c r="V8" i="13"/>
  <c r="U8" i="13"/>
  <c r="T8" i="13"/>
  <c r="S8" i="13"/>
  <c r="R8" i="13"/>
  <c r="Q8" i="13"/>
  <c r="P8" i="13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C27" i="12" s="1"/>
  <c r="D27" i="12" s="1"/>
  <c r="O9" i="12"/>
  <c r="O8" i="12"/>
  <c r="Q10" i="12"/>
  <c r="R9" i="12"/>
  <c r="U12" i="12"/>
  <c r="W8" i="12"/>
  <c r="X25" i="12"/>
  <c r="W25" i="12"/>
  <c r="V25" i="12"/>
  <c r="U25" i="12"/>
  <c r="T25" i="12"/>
  <c r="S25" i="12"/>
  <c r="R25" i="12"/>
  <c r="Q25" i="12"/>
  <c r="P25" i="12"/>
  <c r="X23" i="12"/>
  <c r="W23" i="12"/>
  <c r="V23" i="12"/>
  <c r="U23" i="12"/>
  <c r="T23" i="12"/>
  <c r="S23" i="12"/>
  <c r="R23" i="12"/>
  <c r="Q23" i="12"/>
  <c r="P23" i="12"/>
  <c r="X22" i="12"/>
  <c r="W22" i="12"/>
  <c r="V22" i="12"/>
  <c r="U22" i="12"/>
  <c r="T22" i="12"/>
  <c r="S22" i="12"/>
  <c r="R22" i="12"/>
  <c r="Q22" i="12"/>
  <c r="P22" i="12"/>
  <c r="X21" i="12"/>
  <c r="W21" i="12"/>
  <c r="V21" i="12"/>
  <c r="U21" i="12"/>
  <c r="T21" i="12"/>
  <c r="S21" i="12"/>
  <c r="R21" i="12"/>
  <c r="Q21" i="12"/>
  <c r="P21" i="12"/>
  <c r="X20" i="12"/>
  <c r="W20" i="12"/>
  <c r="V20" i="12"/>
  <c r="U20" i="12"/>
  <c r="T20" i="12"/>
  <c r="S20" i="12"/>
  <c r="R20" i="12"/>
  <c r="Q20" i="12"/>
  <c r="P20" i="12"/>
  <c r="X19" i="12"/>
  <c r="W19" i="12"/>
  <c r="V19" i="12"/>
  <c r="U19" i="12"/>
  <c r="T19" i="12"/>
  <c r="S19" i="12"/>
  <c r="R19" i="12"/>
  <c r="Q19" i="12"/>
  <c r="P19" i="12"/>
  <c r="X18" i="12"/>
  <c r="W18" i="12"/>
  <c r="V18" i="12"/>
  <c r="U18" i="12"/>
  <c r="T18" i="12"/>
  <c r="S18" i="12"/>
  <c r="R18" i="12"/>
  <c r="Q18" i="12"/>
  <c r="P18" i="12"/>
  <c r="X17" i="12"/>
  <c r="W17" i="12"/>
  <c r="V17" i="12"/>
  <c r="U17" i="12"/>
  <c r="T17" i="12"/>
  <c r="S17" i="12"/>
  <c r="R17" i="12"/>
  <c r="Q17" i="12"/>
  <c r="P17" i="12"/>
  <c r="X24" i="12"/>
  <c r="W24" i="12"/>
  <c r="V24" i="12"/>
  <c r="U24" i="12"/>
  <c r="T24" i="12"/>
  <c r="S24" i="12"/>
  <c r="R24" i="12"/>
  <c r="Q24" i="12"/>
  <c r="P24" i="12"/>
  <c r="X16" i="12"/>
  <c r="W16" i="12"/>
  <c r="V16" i="12"/>
  <c r="U16" i="12"/>
  <c r="T16" i="12"/>
  <c r="S16" i="12"/>
  <c r="R16" i="12"/>
  <c r="Q16" i="12"/>
  <c r="P16" i="12"/>
  <c r="X11" i="12"/>
  <c r="W11" i="12"/>
  <c r="V11" i="12"/>
  <c r="U11" i="12"/>
  <c r="T11" i="12"/>
  <c r="S11" i="12"/>
  <c r="R11" i="12"/>
  <c r="Q11" i="12"/>
  <c r="P11" i="12"/>
  <c r="X15" i="12"/>
  <c r="W15" i="12"/>
  <c r="V15" i="12"/>
  <c r="U15" i="12"/>
  <c r="T15" i="12"/>
  <c r="S15" i="12"/>
  <c r="R15" i="12"/>
  <c r="Q15" i="12"/>
  <c r="P15" i="12"/>
  <c r="W13" i="12"/>
  <c r="V13" i="12"/>
  <c r="T13" i="12"/>
  <c r="Q13" i="12"/>
  <c r="R12" i="12"/>
  <c r="X10" i="12"/>
  <c r="V10" i="12"/>
  <c r="S10" i="12"/>
  <c r="P10" i="12"/>
  <c r="X9" i="12"/>
  <c r="W9" i="12"/>
  <c r="U9" i="12"/>
  <c r="T9" i="12"/>
  <c r="S9" i="12"/>
  <c r="P9" i="12"/>
  <c r="D14" i="12"/>
  <c r="U14" i="12" s="1"/>
  <c r="N13" i="12"/>
  <c r="X13" i="12" s="1"/>
  <c r="U13" i="12"/>
  <c r="N12" i="12"/>
  <c r="X12" i="12" s="1"/>
  <c r="P12" i="12"/>
  <c r="W10" i="12"/>
  <c r="D30" i="11"/>
  <c r="D29" i="11"/>
  <c r="D28" i="11"/>
  <c r="D27" i="11"/>
  <c r="D26" i="11"/>
  <c r="D22" i="11"/>
  <c r="D21" i="11"/>
  <c r="D20" i="11"/>
  <c r="D19" i="11"/>
  <c r="D18" i="11"/>
  <c r="D17" i="11"/>
  <c r="D16" i="11"/>
  <c r="D12" i="11"/>
  <c r="D33" i="11" s="1"/>
  <c r="D34" i="11" s="1"/>
  <c r="D35" i="11" s="1"/>
  <c r="D11" i="11"/>
  <c r="D10" i="11"/>
  <c r="D9" i="11"/>
  <c r="C9" i="11"/>
  <c r="C18" i="11"/>
  <c r="AC28" i="11"/>
  <c r="V30" i="11"/>
  <c r="AC30" i="11" s="1"/>
  <c r="U30" i="11"/>
  <c r="AB30" i="11" s="1"/>
  <c r="T30" i="11"/>
  <c r="S30" i="11"/>
  <c r="Z30" i="11" s="1"/>
  <c r="R30" i="11"/>
  <c r="Q30" i="11"/>
  <c r="P30" i="11"/>
  <c r="V29" i="11"/>
  <c r="AC29" i="11" s="1"/>
  <c r="U29" i="11"/>
  <c r="T29" i="11"/>
  <c r="AA29" i="11" s="1"/>
  <c r="S29" i="11"/>
  <c r="Z29" i="11" s="1"/>
  <c r="R29" i="11"/>
  <c r="Y29" i="11" s="1"/>
  <c r="Q29" i="11"/>
  <c r="X29" i="11" s="1"/>
  <c r="P29" i="11"/>
  <c r="V28" i="11"/>
  <c r="U28" i="11"/>
  <c r="T28" i="11"/>
  <c r="AA28" i="11" s="1"/>
  <c r="S28" i="11"/>
  <c r="R28" i="11"/>
  <c r="Y28" i="11" s="1"/>
  <c r="Q28" i="11"/>
  <c r="X28" i="11" s="1"/>
  <c r="P28" i="11"/>
  <c r="V27" i="11"/>
  <c r="AC27" i="11" s="1"/>
  <c r="U27" i="11"/>
  <c r="T27" i="11"/>
  <c r="S27" i="11"/>
  <c r="R27" i="11"/>
  <c r="Y27" i="11" s="1"/>
  <c r="Q27" i="11"/>
  <c r="X27" i="11" s="1"/>
  <c r="P27" i="11"/>
  <c r="W27" i="11" s="1"/>
  <c r="V26" i="11"/>
  <c r="AC26" i="11" s="1"/>
  <c r="U26" i="11"/>
  <c r="T26" i="11"/>
  <c r="S26" i="11"/>
  <c r="R26" i="11"/>
  <c r="Q26" i="11"/>
  <c r="P26" i="11"/>
  <c r="W26" i="11" s="1"/>
  <c r="V22" i="11"/>
  <c r="AC22" i="11" s="1"/>
  <c r="U22" i="11"/>
  <c r="AB22" i="11" s="1"/>
  <c r="T22" i="11"/>
  <c r="AA22" i="11" s="1"/>
  <c r="S22" i="11"/>
  <c r="Z22" i="11" s="1"/>
  <c r="R22" i="11"/>
  <c r="Q22" i="11"/>
  <c r="X22" i="11" s="1"/>
  <c r="P22" i="11"/>
  <c r="V21" i="11"/>
  <c r="AC21" i="11" s="1"/>
  <c r="U21" i="11"/>
  <c r="AB21" i="11" s="1"/>
  <c r="T21" i="11"/>
  <c r="AA21" i="11" s="1"/>
  <c r="S21" i="11"/>
  <c r="R21" i="11"/>
  <c r="Q21" i="11"/>
  <c r="P21" i="11"/>
  <c r="V20" i="11"/>
  <c r="AC20" i="11" s="1"/>
  <c r="U20" i="11"/>
  <c r="AB20" i="11" s="1"/>
  <c r="T20" i="11"/>
  <c r="AA20" i="11" s="1"/>
  <c r="S20" i="11"/>
  <c r="Z20" i="11" s="1"/>
  <c r="R20" i="11"/>
  <c r="Y20" i="11" s="1"/>
  <c r="Q20" i="11"/>
  <c r="P20" i="11"/>
  <c r="V19" i="11"/>
  <c r="AC19" i="11" s="1"/>
  <c r="U19" i="11"/>
  <c r="AB19" i="11" s="1"/>
  <c r="T19" i="11"/>
  <c r="AA19" i="11" s="1"/>
  <c r="S19" i="11"/>
  <c r="Z19" i="11" s="1"/>
  <c r="R19" i="11"/>
  <c r="Y19" i="11" s="1"/>
  <c r="Q19" i="11"/>
  <c r="X19" i="11" s="1"/>
  <c r="P19" i="11"/>
  <c r="W19" i="11" s="1"/>
  <c r="V18" i="11"/>
  <c r="AC18" i="11" s="1"/>
  <c r="U18" i="11"/>
  <c r="AB18" i="11" s="1"/>
  <c r="T18" i="11"/>
  <c r="AA18" i="11" s="1"/>
  <c r="S18" i="11"/>
  <c r="Z18" i="11" s="1"/>
  <c r="R18" i="11"/>
  <c r="Y18" i="11" s="1"/>
  <c r="Q18" i="11"/>
  <c r="X18" i="11" s="1"/>
  <c r="P18" i="11"/>
  <c r="W18" i="11" s="1"/>
  <c r="V17" i="11"/>
  <c r="AC17" i="11" s="1"/>
  <c r="U17" i="11"/>
  <c r="T17" i="11"/>
  <c r="AA17" i="11" s="1"/>
  <c r="S17" i="11"/>
  <c r="Z17" i="11" s="1"/>
  <c r="R17" i="11"/>
  <c r="Y17" i="11" s="1"/>
  <c r="Q17" i="11"/>
  <c r="X17" i="11" s="1"/>
  <c r="P17" i="11"/>
  <c r="W17" i="11" s="1"/>
  <c r="V16" i="11"/>
  <c r="AC16" i="11" s="1"/>
  <c r="U16" i="11"/>
  <c r="AB16" i="11" s="1"/>
  <c r="T16" i="11"/>
  <c r="S16" i="11"/>
  <c r="Z16" i="11" s="1"/>
  <c r="R16" i="11"/>
  <c r="Y16" i="11" s="1"/>
  <c r="Q16" i="11"/>
  <c r="X16" i="11" s="1"/>
  <c r="P16" i="11"/>
  <c r="W16" i="11" s="1"/>
  <c r="V12" i="11"/>
  <c r="AC12" i="11" s="1"/>
  <c r="U12" i="11"/>
  <c r="AB12" i="11" s="1"/>
  <c r="T12" i="11"/>
  <c r="AA12" i="11" s="1"/>
  <c r="S12" i="11"/>
  <c r="R12" i="11"/>
  <c r="Y12" i="11" s="1"/>
  <c r="Q12" i="11"/>
  <c r="X12" i="11" s="1"/>
  <c r="P12" i="11"/>
  <c r="W12" i="11" s="1"/>
  <c r="V11" i="11"/>
  <c r="AC11" i="11" s="1"/>
  <c r="U11" i="11"/>
  <c r="AB11" i="11" s="1"/>
  <c r="T11" i="11"/>
  <c r="AA11" i="11" s="1"/>
  <c r="S11" i="11"/>
  <c r="R11" i="11"/>
  <c r="Q11" i="11"/>
  <c r="X11" i="11" s="1"/>
  <c r="P11" i="11"/>
  <c r="W11" i="11" s="1"/>
  <c r="V10" i="11"/>
  <c r="AC10" i="11" s="1"/>
  <c r="U10" i="11"/>
  <c r="AB10" i="11" s="1"/>
  <c r="T10" i="11"/>
  <c r="AA10" i="11" s="1"/>
  <c r="S10" i="11"/>
  <c r="Z10" i="11" s="1"/>
  <c r="R10" i="11"/>
  <c r="Y10" i="11" s="1"/>
  <c r="Q10" i="11"/>
  <c r="X10" i="11" s="1"/>
  <c r="P10" i="11"/>
  <c r="V9" i="11"/>
  <c r="AC9" i="11" s="1"/>
  <c r="U9" i="11"/>
  <c r="AB9" i="11" s="1"/>
  <c r="T9" i="11"/>
  <c r="AA9" i="11" s="1"/>
  <c r="S9" i="11"/>
  <c r="Z9" i="11" s="1"/>
  <c r="R9" i="11"/>
  <c r="Y9" i="11" s="1"/>
  <c r="Q9" i="11"/>
  <c r="X9" i="11" s="1"/>
  <c r="P9" i="11"/>
  <c r="W9" i="11" s="1"/>
  <c r="W22" i="11"/>
  <c r="Y22" i="11"/>
  <c r="Z21" i="11"/>
  <c r="Y21" i="11"/>
  <c r="X21" i="11"/>
  <c r="W21" i="11"/>
  <c r="AA30" i="11"/>
  <c r="Y30" i="11"/>
  <c r="X30" i="11"/>
  <c r="W30" i="11"/>
  <c r="AB29" i="11"/>
  <c r="W29" i="11"/>
  <c r="AB28" i="11"/>
  <c r="W28" i="11"/>
  <c r="AB27" i="11"/>
  <c r="AA27" i="11"/>
  <c r="Z27" i="11"/>
  <c r="AB26" i="11"/>
  <c r="AA26" i="11"/>
  <c r="Z26" i="11"/>
  <c r="Y26" i="11"/>
  <c r="X20" i="11"/>
  <c r="W20" i="11"/>
  <c r="AB17" i="11"/>
  <c r="Z12" i="11"/>
  <c r="Z11" i="11"/>
  <c r="Y11" i="11"/>
  <c r="W10" i="11"/>
  <c r="Q35" i="10"/>
  <c r="W35" i="10" s="1"/>
  <c r="P35" i="10"/>
  <c r="V35" i="10" s="1"/>
  <c r="O35" i="10"/>
  <c r="U35" i="10" s="1"/>
  <c r="N35" i="10"/>
  <c r="T35" i="10" s="1"/>
  <c r="M35" i="10"/>
  <c r="S35" i="10" s="1"/>
  <c r="L35" i="10"/>
  <c r="R35" i="10" s="1"/>
  <c r="X35" i="10"/>
  <c r="X48" i="10"/>
  <c r="Q48" i="10"/>
  <c r="W48" i="10" s="1"/>
  <c r="P48" i="10"/>
  <c r="V48" i="10" s="1"/>
  <c r="O48" i="10"/>
  <c r="U48" i="10" s="1"/>
  <c r="N48" i="10"/>
  <c r="T48" i="10" s="1"/>
  <c r="M48" i="10"/>
  <c r="S48" i="10" s="1"/>
  <c r="L48" i="10"/>
  <c r="R48" i="10" s="1"/>
  <c r="X47" i="10"/>
  <c r="Q47" i="10"/>
  <c r="W47" i="10" s="1"/>
  <c r="P47" i="10"/>
  <c r="V47" i="10" s="1"/>
  <c r="O47" i="10"/>
  <c r="U47" i="10" s="1"/>
  <c r="N47" i="10"/>
  <c r="T47" i="10" s="1"/>
  <c r="M47" i="10"/>
  <c r="S47" i="10" s="1"/>
  <c r="L47" i="10"/>
  <c r="R47" i="10" s="1"/>
  <c r="X68" i="10"/>
  <c r="Q68" i="10"/>
  <c r="W68" i="10" s="1"/>
  <c r="P68" i="10"/>
  <c r="V68" i="10" s="1"/>
  <c r="O68" i="10"/>
  <c r="U68" i="10" s="1"/>
  <c r="N68" i="10"/>
  <c r="T68" i="10" s="1"/>
  <c r="M68" i="10"/>
  <c r="S68" i="10" s="1"/>
  <c r="L68" i="10"/>
  <c r="R68" i="10" s="1"/>
  <c r="X67" i="10"/>
  <c r="Q67" i="10"/>
  <c r="W67" i="10" s="1"/>
  <c r="P67" i="10"/>
  <c r="V67" i="10" s="1"/>
  <c r="O67" i="10"/>
  <c r="U67" i="10" s="1"/>
  <c r="N67" i="10"/>
  <c r="T67" i="10" s="1"/>
  <c r="M67" i="10"/>
  <c r="S67" i="10" s="1"/>
  <c r="L67" i="10"/>
  <c r="R67" i="10" s="1"/>
  <c r="X66" i="10"/>
  <c r="Q66" i="10"/>
  <c r="W66" i="10" s="1"/>
  <c r="P66" i="10"/>
  <c r="V66" i="10" s="1"/>
  <c r="O66" i="10"/>
  <c r="U66" i="10" s="1"/>
  <c r="N66" i="10"/>
  <c r="T66" i="10" s="1"/>
  <c r="M66" i="10"/>
  <c r="S66" i="10" s="1"/>
  <c r="L66" i="10"/>
  <c r="R66" i="10" s="1"/>
  <c r="X65" i="10"/>
  <c r="Q65" i="10"/>
  <c r="W65" i="10" s="1"/>
  <c r="P65" i="10"/>
  <c r="V65" i="10" s="1"/>
  <c r="O65" i="10"/>
  <c r="U65" i="10" s="1"/>
  <c r="N65" i="10"/>
  <c r="T65" i="10" s="1"/>
  <c r="M65" i="10"/>
  <c r="S65" i="10" s="1"/>
  <c r="L65" i="10"/>
  <c r="R65" i="10" s="1"/>
  <c r="X64" i="10"/>
  <c r="Q64" i="10"/>
  <c r="W64" i="10" s="1"/>
  <c r="P64" i="10"/>
  <c r="V64" i="10" s="1"/>
  <c r="O64" i="10"/>
  <c r="U64" i="10" s="1"/>
  <c r="N64" i="10"/>
  <c r="T64" i="10" s="1"/>
  <c r="M64" i="10"/>
  <c r="S64" i="10" s="1"/>
  <c r="L64" i="10"/>
  <c r="R64" i="10" s="1"/>
  <c r="X63" i="10"/>
  <c r="Q63" i="10"/>
  <c r="W63" i="10" s="1"/>
  <c r="P63" i="10"/>
  <c r="V63" i="10" s="1"/>
  <c r="O63" i="10"/>
  <c r="U63" i="10" s="1"/>
  <c r="N63" i="10"/>
  <c r="T63" i="10" s="1"/>
  <c r="M63" i="10"/>
  <c r="S63" i="10" s="1"/>
  <c r="L63" i="10"/>
  <c r="R63" i="10" s="1"/>
  <c r="X62" i="10"/>
  <c r="Q62" i="10"/>
  <c r="W62" i="10" s="1"/>
  <c r="P62" i="10"/>
  <c r="V62" i="10" s="1"/>
  <c r="O62" i="10"/>
  <c r="U62" i="10" s="1"/>
  <c r="N62" i="10"/>
  <c r="T62" i="10" s="1"/>
  <c r="M62" i="10"/>
  <c r="S62" i="10" s="1"/>
  <c r="L62" i="10"/>
  <c r="R62" i="10" s="1"/>
  <c r="X61" i="10"/>
  <c r="Q61" i="10"/>
  <c r="W61" i="10" s="1"/>
  <c r="P61" i="10"/>
  <c r="V61" i="10" s="1"/>
  <c r="O61" i="10"/>
  <c r="U61" i="10" s="1"/>
  <c r="N61" i="10"/>
  <c r="T61" i="10" s="1"/>
  <c r="M61" i="10"/>
  <c r="S61" i="10" s="1"/>
  <c r="L61" i="10"/>
  <c r="R61" i="10" s="1"/>
  <c r="X60" i="10"/>
  <c r="Q60" i="10"/>
  <c r="W60" i="10" s="1"/>
  <c r="P60" i="10"/>
  <c r="V60" i="10" s="1"/>
  <c r="O60" i="10"/>
  <c r="U60" i="10" s="1"/>
  <c r="N60" i="10"/>
  <c r="T60" i="10" s="1"/>
  <c r="M60" i="10"/>
  <c r="S60" i="10" s="1"/>
  <c r="L60" i="10"/>
  <c r="R60" i="10" s="1"/>
  <c r="X59" i="10"/>
  <c r="Q59" i="10"/>
  <c r="W59" i="10" s="1"/>
  <c r="P59" i="10"/>
  <c r="V59" i="10" s="1"/>
  <c r="O59" i="10"/>
  <c r="U59" i="10" s="1"/>
  <c r="N59" i="10"/>
  <c r="T59" i="10" s="1"/>
  <c r="M59" i="10"/>
  <c r="S59" i="10" s="1"/>
  <c r="L59" i="10"/>
  <c r="R59" i="10" s="1"/>
  <c r="X58" i="10"/>
  <c r="Q58" i="10"/>
  <c r="W58" i="10" s="1"/>
  <c r="P58" i="10"/>
  <c r="V58" i="10" s="1"/>
  <c r="O58" i="10"/>
  <c r="U58" i="10" s="1"/>
  <c r="N58" i="10"/>
  <c r="T58" i="10" s="1"/>
  <c r="M58" i="10"/>
  <c r="S58" i="10" s="1"/>
  <c r="L58" i="10"/>
  <c r="R58" i="10" s="1"/>
  <c r="X57" i="10"/>
  <c r="Q57" i="10"/>
  <c r="W57" i="10" s="1"/>
  <c r="P57" i="10"/>
  <c r="V57" i="10" s="1"/>
  <c r="O57" i="10"/>
  <c r="U57" i="10" s="1"/>
  <c r="N57" i="10"/>
  <c r="T57" i="10" s="1"/>
  <c r="M57" i="10"/>
  <c r="S57" i="10" s="1"/>
  <c r="L57" i="10"/>
  <c r="R57" i="10" s="1"/>
  <c r="X56" i="10"/>
  <c r="Q56" i="10"/>
  <c r="W56" i="10" s="1"/>
  <c r="P56" i="10"/>
  <c r="V56" i="10" s="1"/>
  <c r="O56" i="10"/>
  <c r="U56" i="10" s="1"/>
  <c r="N56" i="10"/>
  <c r="T56" i="10" s="1"/>
  <c r="M56" i="10"/>
  <c r="S56" i="10" s="1"/>
  <c r="L56" i="10"/>
  <c r="R56" i="10" s="1"/>
  <c r="X55" i="10"/>
  <c r="Q55" i="10"/>
  <c r="W55" i="10" s="1"/>
  <c r="P55" i="10"/>
  <c r="V55" i="10" s="1"/>
  <c r="O55" i="10"/>
  <c r="U55" i="10" s="1"/>
  <c r="N55" i="10"/>
  <c r="T55" i="10" s="1"/>
  <c r="M55" i="10"/>
  <c r="S55" i="10" s="1"/>
  <c r="L55" i="10"/>
  <c r="R55" i="10" s="1"/>
  <c r="X54" i="10"/>
  <c r="Q54" i="10"/>
  <c r="W54" i="10" s="1"/>
  <c r="P54" i="10"/>
  <c r="V54" i="10" s="1"/>
  <c r="O54" i="10"/>
  <c r="U54" i="10" s="1"/>
  <c r="N54" i="10"/>
  <c r="T54" i="10" s="1"/>
  <c r="M54" i="10"/>
  <c r="S54" i="10" s="1"/>
  <c r="L54" i="10"/>
  <c r="R54" i="10" s="1"/>
  <c r="X53" i="10"/>
  <c r="Q53" i="10"/>
  <c r="W53" i="10" s="1"/>
  <c r="P53" i="10"/>
  <c r="V53" i="10" s="1"/>
  <c r="O53" i="10"/>
  <c r="U53" i="10" s="1"/>
  <c r="N53" i="10"/>
  <c r="T53" i="10" s="1"/>
  <c r="M53" i="10"/>
  <c r="S53" i="10" s="1"/>
  <c r="L53" i="10"/>
  <c r="R53" i="10" s="1"/>
  <c r="X52" i="10"/>
  <c r="Q52" i="10"/>
  <c r="W52" i="10" s="1"/>
  <c r="P52" i="10"/>
  <c r="V52" i="10" s="1"/>
  <c r="O52" i="10"/>
  <c r="U52" i="10" s="1"/>
  <c r="N52" i="10"/>
  <c r="T52" i="10" s="1"/>
  <c r="M52" i="10"/>
  <c r="S52" i="10" s="1"/>
  <c r="L52" i="10"/>
  <c r="R52" i="10" s="1"/>
  <c r="X51" i="10"/>
  <c r="Q51" i="10"/>
  <c r="W51" i="10" s="1"/>
  <c r="P51" i="10"/>
  <c r="V51" i="10" s="1"/>
  <c r="O51" i="10"/>
  <c r="U51" i="10" s="1"/>
  <c r="N51" i="10"/>
  <c r="T51" i="10" s="1"/>
  <c r="M51" i="10"/>
  <c r="S51" i="10" s="1"/>
  <c r="L51" i="10"/>
  <c r="R51" i="10" s="1"/>
  <c r="X50" i="10"/>
  <c r="Q50" i="10"/>
  <c r="W50" i="10" s="1"/>
  <c r="P50" i="10"/>
  <c r="V50" i="10" s="1"/>
  <c r="O50" i="10"/>
  <c r="U50" i="10" s="1"/>
  <c r="N50" i="10"/>
  <c r="T50" i="10" s="1"/>
  <c r="M50" i="10"/>
  <c r="S50" i="10" s="1"/>
  <c r="L50" i="10"/>
  <c r="R50" i="10" s="1"/>
  <c r="X49" i="10"/>
  <c r="Q49" i="10"/>
  <c r="W49" i="10" s="1"/>
  <c r="P49" i="10"/>
  <c r="V49" i="10" s="1"/>
  <c r="O49" i="10"/>
  <c r="U49" i="10" s="1"/>
  <c r="N49" i="10"/>
  <c r="T49" i="10" s="1"/>
  <c r="M49" i="10"/>
  <c r="S49" i="10" s="1"/>
  <c r="L49" i="10"/>
  <c r="R49" i="10" s="1"/>
  <c r="X46" i="10"/>
  <c r="Q46" i="10"/>
  <c r="W46" i="10" s="1"/>
  <c r="P46" i="10"/>
  <c r="V46" i="10" s="1"/>
  <c r="O46" i="10"/>
  <c r="U46" i="10" s="1"/>
  <c r="N46" i="10"/>
  <c r="T46" i="10" s="1"/>
  <c r="M46" i="10"/>
  <c r="S46" i="10" s="1"/>
  <c r="L46" i="10"/>
  <c r="R46" i="10" s="1"/>
  <c r="X45" i="10"/>
  <c r="Q45" i="10"/>
  <c r="W45" i="10" s="1"/>
  <c r="P45" i="10"/>
  <c r="V45" i="10" s="1"/>
  <c r="O45" i="10"/>
  <c r="U45" i="10" s="1"/>
  <c r="N45" i="10"/>
  <c r="T45" i="10" s="1"/>
  <c r="M45" i="10"/>
  <c r="S45" i="10" s="1"/>
  <c r="L45" i="10"/>
  <c r="R45" i="10" s="1"/>
  <c r="X44" i="10"/>
  <c r="Q44" i="10"/>
  <c r="W44" i="10" s="1"/>
  <c r="P44" i="10"/>
  <c r="V44" i="10" s="1"/>
  <c r="O44" i="10"/>
  <c r="U44" i="10" s="1"/>
  <c r="N44" i="10"/>
  <c r="T44" i="10" s="1"/>
  <c r="M44" i="10"/>
  <c r="S44" i="10" s="1"/>
  <c r="L44" i="10"/>
  <c r="R44" i="10" s="1"/>
  <c r="X43" i="10"/>
  <c r="Q43" i="10"/>
  <c r="W43" i="10" s="1"/>
  <c r="P43" i="10"/>
  <c r="V43" i="10" s="1"/>
  <c r="O43" i="10"/>
  <c r="U43" i="10" s="1"/>
  <c r="N43" i="10"/>
  <c r="T43" i="10" s="1"/>
  <c r="M43" i="10"/>
  <c r="S43" i="10" s="1"/>
  <c r="L43" i="10"/>
  <c r="R43" i="10" s="1"/>
  <c r="X42" i="10"/>
  <c r="Q42" i="10"/>
  <c r="W42" i="10" s="1"/>
  <c r="P42" i="10"/>
  <c r="V42" i="10" s="1"/>
  <c r="O42" i="10"/>
  <c r="U42" i="10" s="1"/>
  <c r="N42" i="10"/>
  <c r="T42" i="10" s="1"/>
  <c r="M42" i="10"/>
  <c r="L42" i="10"/>
  <c r="R42" i="10" s="1"/>
  <c r="X38" i="10"/>
  <c r="Q38" i="10"/>
  <c r="W38" i="10" s="1"/>
  <c r="P38" i="10"/>
  <c r="V38" i="10" s="1"/>
  <c r="O38" i="10"/>
  <c r="U38" i="10" s="1"/>
  <c r="N38" i="10"/>
  <c r="T38" i="10" s="1"/>
  <c r="M38" i="10"/>
  <c r="S38" i="10" s="1"/>
  <c r="L38" i="10"/>
  <c r="R38" i="10" s="1"/>
  <c r="X37" i="10"/>
  <c r="Q37" i="10"/>
  <c r="W37" i="10" s="1"/>
  <c r="P37" i="10"/>
  <c r="V37" i="10" s="1"/>
  <c r="O37" i="10"/>
  <c r="U37" i="10" s="1"/>
  <c r="N37" i="10"/>
  <c r="T37" i="10" s="1"/>
  <c r="M37" i="10"/>
  <c r="S37" i="10" s="1"/>
  <c r="L37" i="10"/>
  <c r="R37" i="10" s="1"/>
  <c r="X36" i="10"/>
  <c r="Q36" i="10"/>
  <c r="W36" i="10" s="1"/>
  <c r="P36" i="10"/>
  <c r="V36" i="10" s="1"/>
  <c r="O36" i="10"/>
  <c r="U36" i="10" s="1"/>
  <c r="N36" i="10"/>
  <c r="T36" i="10" s="1"/>
  <c r="M36" i="10"/>
  <c r="S36" i="10" s="1"/>
  <c r="L36" i="10"/>
  <c r="R36" i="10" s="1"/>
  <c r="X34" i="10"/>
  <c r="Q34" i="10"/>
  <c r="W34" i="10" s="1"/>
  <c r="P34" i="10"/>
  <c r="V34" i="10" s="1"/>
  <c r="O34" i="10"/>
  <c r="U34" i="10" s="1"/>
  <c r="N34" i="10"/>
  <c r="T34" i="10" s="1"/>
  <c r="M34" i="10"/>
  <c r="S34" i="10" s="1"/>
  <c r="L34" i="10"/>
  <c r="R34" i="10" s="1"/>
  <c r="X33" i="10"/>
  <c r="Q33" i="10"/>
  <c r="W33" i="10" s="1"/>
  <c r="P33" i="10"/>
  <c r="V33" i="10" s="1"/>
  <c r="O33" i="10"/>
  <c r="U33" i="10" s="1"/>
  <c r="N33" i="10"/>
  <c r="T33" i="10" s="1"/>
  <c r="M33" i="10"/>
  <c r="S33" i="10" s="1"/>
  <c r="L33" i="10"/>
  <c r="R33" i="10" s="1"/>
  <c r="X32" i="10"/>
  <c r="Q32" i="10"/>
  <c r="W32" i="10" s="1"/>
  <c r="P32" i="10"/>
  <c r="V32" i="10" s="1"/>
  <c r="O32" i="10"/>
  <c r="U32" i="10" s="1"/>
  <c r="N32" i="10"/>
  <c r="T32" i="10" s="1"/>
  <c r="M32" i="10"/>
  <c r="S32" i="10" s="1"/>
  <c r="L32" i="10"/>
  <c r="R32" i="10" s="1"/>
  <c r="X31" i="10"/>
  <c r="Q31" i="10"/>
  <c r="W31" i="10" s="1"/>
  <c r="P31" i="10"/>
  <c r="V31" i="10" s="1"/>
  <c r="O31" i="10"/>
  <c r="U31" i="10" s="1"/>
  <c r="N31" i="10"/>
  <c r="T31" i="10" s="1"/>
  <c r="M31" i="10"/>
  <c r="S31" i="10" s="1"/>
  <c r="L31" i="10"/>
  <c r="R31" i="10" s="1"/>
  <c r="X30" i="10"/>
  <c r="Q30" i="10"/>
  <c r="W30" i="10" s="1"/>
  <c r="P30" i="10"/>
  <c r="V30" i="10" s="1"/>
  <c r="O30" i="10"/>
  <c r="U30" i="10" s="1"/>
  <c r="N30" i="10"/>
  <c r="T30" i="10" s="1"/>
  <c r="M30" i="10"/>
  <c r="S30" i="10" s="1"/>
  <c r="L30" i="10"/>
  <c r="R30" i="10" s="1"/>
  <c r="X29" i="10"/>
  <c r="Q29" i="10"/>
  <c r="W29" i="10" s="1"/>
  <c r="P29" i="10"/>
  <c r="V29" i="10" s="1"/>
  <c r="O29" i="10"/>
  <c r="U29" i="10" s="1"/>
  <c r="N29" i="10"/>
  <c r="T29" i="10" s="1"/>
  <c r="M29" i="10"/>
  <c r="S29" i="10" s="1"/>
  <c r="L29" i="10"/>
  <c r="R29" i="10" s="1"/>
  <c r="X28" i="10"/>
  <c r="Q28" i="10"/>
  <c r="W28" i="10" s="1"/>
  <c r="P28" i="10"/>
  <c r="V28" i="10" s="1"/>
  <c r="O28" i="10"/>
  <c r="U28" i="10" s="1"/>
  <c r="N28" i="10"/>
  <c r="T28" i="10" s="1"/>
  <c r="M28" i="10"/>
  <c r="S28" i="10" s="1"/>
  <c r="L28" i="10"/>
  <c r="R28" i="10" s="1"/>
  <c r="X27" i="10"/>
  <c r="Q27" i="10"/>
  <c r="W27" i="10" s="1"/>
  <c r="P27" i="10"/>
  <c r="V27" i="10" s="1"/>
  <c r="O27" i="10"/>
  <c r="U27" i="10" s="1"/>
  <c r="N27" i="10"/>
  <c r="T27" i="10" s="1"/>
  <c r="M27" i="10"/>
  <c r="S27" i="10" s="1"/>
  <c r="L27" i="10"/>
  <c r="R27" i="10" s="1"/>
  <c r="X26" i="10"/>
  <c r="Q26" i="10"/>
  <c r="W26" i="10" s="1"/>
  <c r="P26" i="10"/>
  <c r="V26" i="10" s="1"/>
  <c r="O26" i="10"/>
  <c r="U26" i="10" s="1"/>
  <c r="N26" i="10"/>
  <c r="T26" i="10" s="1"/>
  <c r="M26" i="10"/>
  <c r="S26" i="10" s="1"/>
  <c r="L26" i="10"/>
  <c r="R26" i="10" s="1"/>
  <c r="X25" i="10"/>
  <c r="Q25" i="10"/>
  <c r="W25" i="10" s="1"/>
  <c r="P25" i="10"/>
  <c r="V25" i="10" s="1"/>
  <c r="O25" i="10"/>
  <c r="U25" i="10" s="1"/>
  <c r="N25" i="10"/>
  <c r="T25" i="10" s="1"/>
  <c r="M25" i="10"/>
  <c r="S25" i="10" s="1"/>
  <c r="L25" i="10"/>
  <c r="R25" i="10" s="1"/>
  <c r="X24" i="10"/>
  <c r="Q24" i="10"/>
  <c r="W24" i="10" s="1"/>
  <c r="P24" i="10"/>
  <c r="V24" i="10" s="1"/>
  <c r="O24" i="10"/>
  <c r="U24" i="10" s="1"/>
  <c r="N24" i="10"/>
  <c r="T24" i="10" s="1"/>
  <c r="M24" i="10"/>
  <c r="S24" i="10" s="1"/>
  <c r="L24" i="10"/>
  <c r="R24" i="10" s="1"/>
  <c r="X23" i="10"/>
  <c r="Q23" i="10"/>
  <c r="W23" i="10" s="1"/>
  <c r="P23" i="10"/>
  <c r="V23" i="10" s="1"/>
  <c r="O23" i="10"/>
  <c r="U23" i="10" s="1"/>
  <c r="N23" i="10"/>
  <c r="T23" i="10" s="1"/>
  <c r="M23" i="10"/>
  <c r="S23" i="10" s="1"/>
  <c r="L23" i="10"/>
  <c r="R23" i="10" s="1"/>
  <c r="X22" i="10"/>
  <c r="Q22" i="10"/>
  <c r="W22" i="10" s="1"/>
  <c r="P22" i="10"/>
  <c r="V22" i="10" s="1"/>
  <c r="O22" i="10"/>
  <c r="U22" i="10" s="1"/>
  <c r="N22" i="10"/>
  <c r="T22" i="10" s="1"/>
  <c r="M22" i="10"/>
  <c r="S22" i="10" s="1"/>
  <c r="L22" i="10"/>
  <c r="R22" i="10" s="1"/>
  <c r="X21" i="10"/>
  <c r="Q21" i="10"/>
  <c r="W21" i="10" s="1"/>
  <c r="P21" i="10"/>
  <c r="V21" i="10" s="1"/>
  <c r="O21" i="10"/>
  <c r="U21" i="10" s="1"/>
  <c r="N21" i="10"/>
  <c r="T21" i="10" s="1"/>
  <c r="M21" i="10"/>
  <c r="S21" i="10" s="1"/>
  <c r="L21" i="10"/>
  <c r="R21" i="10" s="1"/>
  <c r="X20" i="10"/>
  <c r="Q20" i="10"/>
  <c r="W20" i="10" s="1"/>
  <c r="P20" i="10"/>
  <c r="V20" i="10" s="1"/>
  <c r="O20" i="10"/>
  <c r="U20" i="10" s="1"/>
  <c r="N20" i="10"/>
  <c r="T20" i="10" s="1"/>
  <c r="M20" i="10"/>
  <c r="S20" i="10" s="1"/>
  <c r="L20" i="10"/>
  <c r="R20" i="10" s="1"/>
  <c r="X16" i="10"/>
  <c r="Q16" i="10"/>
  <c r="W16" i="10" s="1"/>
  <c r="P16" i="10"/>
  <c r="V16" i="10" s="1"/>
  <c r="O16" i="10"/>
  <c r="U16" i="10" s="1"/>
  <c r="N16" i="10"/>
  <c r="T16" i="10" s="1"/>
  <c r="M16" i="10"/>
  <c r="S16" i="10" s="1"/>
  <c r="L16" i="10"/>
  <c r="R16" i="10" s="1"/>
  <c r="X15" i="10"/>
  <c r="Q15" i="10"/>
  <c r="W15" i="10" s="1"/>
  <c r="P15" i="10"/>
  <c r="V15" i="10" s="1"/>
  <c r="O15" i="10"/>
  <c r="U15" i="10" s="1"/>
  <c r="N15" i="10"/>
  <c r="T15" i="10" s="1"/>
  <c r="M15" i="10"/>
  <c r="S15" i="10" s="1"/>
  <c r="L15" i="10"/>
  <c r="R15" i="10" s="1"/>
  <c r="X14" i="10"/>
  <c r="Q14" i="10"/>
  <c r="W14" i="10" s="1"/>
  <c r="P14" i="10"/>
  <c r="V14" i="10" s="1"/>
  <c r="O14" i="10"/>
  <c r="U14" i="10" s="1"/>
  <c r="N14" i="10"/>
  <c r="T14" i="10" s="1"/>
  <c r="M14" i="10"/>
  <c r="S14" i="10" s="1"/>
  <c r="L14" i="10"/>
  <c r="R14" i="10" s="1"/>
  <c r="X13" i="10"/>
  <c r="Q13" i="10"/>
  <c r="W13" i="10" s="1"/>
  <c r="P13" i="10"/>
  <c r="V13" i="10" s="1"/>
  <c r="O13" i="10"/>
  <c r="U13" i="10" s="1"/>
  <c r="N13" i="10"/>
  <c r="T13" i="10" s="1"/>
  <c r="M13" i="10"/>
  <c r="S13" i="10" s="1"/>
  <c r="L13" i="10"/>
  <c r="R13" i="10" s="1"/>
  <c r="X12" i="10"/>
  <c r="Q12" i="10"/>
  <c r="W12" i="10" s="1"/>
  <c r="P12" i="10"/>
  <c r="V12" i="10" s="1"/>
  <c r="O12" i="10"/>
  <c r="U12" i="10" s="1"/>
  <c r="N12" i="10"/>
  <c r="T12" i="10" s="1"/>
  <c r="M12" i="10"/>
  <c r="S12" i="10" s="1"/>
  <c r="L12" i="10"/>
  <c r="R12" i="10" s="1"/>
  <c r="X11" i="10"/>
  <c r="Q11" i="10"/>
  <c r="W11" i="10" s="1"/>
  <c r="P11" i="10"/>
  <c r="V11" i="10" s="1"/>
  <c r="O11" i="10"/>
  <c r="U11" i="10" s="1"/>
  <c r="N11" i="10"/>
  <c r="T11" i="10" s="1"/>
  <c r="M11" i="10"/>
  <c r="S11" i="10" s="1"/>
  <c r="L11" i="10"/>
  <c r="R11" i="10" s="1"/>
  <c r="X10" i="10"/>
  <c r="Q10" i="10"/>
  <c r="W10" i="10" s="1"/>
  <c r="P10" i="10"/>
  <c r="O10" i="10"/>
  <c r="U10" i="10" s="1"/>
  <c r="N10" i="10"/>
  <c r="M10" i="10"/>
  <c r="S10" i="10" s="1"/>
  <c r="L10" i="10"/>
  <c r="R10" i="10" s="1"/>
  <c r="Q65" i="9"/>
  <c r="W65" i="9" s="1"/>
  <c r="P65" i="9"/>
  <c r="V65" i="9" s="1"/>
  <c r="O65" i="9"/>
  <c r="U65" i="9" s="1"/>
  <c r="N65" i="9"/>
  <c r="T65" i="9" s="1"/>
  <c r="M65" i="9"/>
  <c r="S65" i="9" s="1"/>
  <c r="L65" i="9"/>
  <c r="R65" i="9" s="1"/>
  <c r="Q64" i="9"/>
  <c r="W64" i="9" s="1"/>
  <c r="P64" i="9"/>
  <c r="V64" i="9" s="1"/>
  <c r="O64" i="9"/>
  <c r="U64" i="9" s="1"/>
  <c r="N64" i="9"/>
  <c r="T64" i="9" s="1"/>
  <c r="M64" i="9"/>
  <c r="S64" i="9" s="1"/>
  <c r="L64" i="9"/>
  <c r="R64" i="9" s="1"/>
  <c r="Q63" i="9"/>
  <c r="W63" i="9" s="1"/>
  <c r="P63" i="9"/>
  <c r="V63" i="9" s="1"/>
  <c r="O63" i="9"/>
  <c r="U63" i="9" s="1"/>
  <c r="N63" i="9"/>
  <c r="T63" i="9" s="1"/>
  <c r="M63" i="9"/>
  <c r="S63" i="9" s="1"/>
  <c r="L63" i="9"/>
  <c r="R63" i="9" s="1"/>
  <c r="Q62" i="9"/>
  <c r="W62" i="9" s="1"/>
  <c r="P62" i="9"/>
  <c r="V62" i="9" s="1"/>
  <c r="O62" i="9"/>
  <c r="U62" i="9" s="1"/>
  <c r="N62" i="9"/>
  <c r="T62" i="9" s="1"/>
  <c r="M62" i="9"/>
  <c r="L62" i="9"/>
  <c r="R62" i="9" s="1"/>
  <c r="Q61" i="9"/>
  <c r="P61" i="9"/>
  <c r="V61" i="9" s="1"/>
  <c r="O61" i="9"/>
  <c r="U61" i="9" s="1"/>
  <c r="N61" i="9"/>
  <c r="T61" i="9" s="1"/>
  <c r="M61" i="9"/>
  <c r="S61" i="9" s="1"/>
  <c r="L61" i="9"/>
  <c r="R61" i="9" s="1"/>
  <c r="Q60" i="9"/>
  <c r="W60" i="9" s="1"/>
  <c r="P60" i="9"/>
  <c r="V60" i="9" s="1"/>
  <c r="O60" i="9"/>
  <c r="N60" i="9"/>
  <c r="T60" i="9" s="1"/>
  <c r="M60" i="9"/>
  <c r="S60" i="9" s="1"/>
  <c r="L60" i="9"/>
  <c r="R60" i="9" s="1"/>
  <c r="Q59" i="9"/>
  <c r="P59" i="9"/>
  <c r="V59" i="9" s="1"/>
  <c r="O59" i="9"/>
  <c r="U59" i="9" s="1"/>
  <c r="N59" i="9"/>
  <c r="T59" i="9" s="1"/>
  <c r="M59" i="9"/>
  <c r="S59" i="9" s="1"/>
  <c r="L59" i="9"/>
  <c r="X65" i="9"/>
  <c r="X64" i="9"/>
  <c r="X63" i="9"/>
  <c r="X62" i="9"/>
  <c r="X61" i="9"/>
  <c r="X60" i="9"/>
  <c r="X59" i="9"/>
  <c r="X58" i="9"/>
  <c r="Q58" i="9"/>
  <c r="W58" i="9" s="1"/>
  <c r="P58" i="9"/>
  <c r="V58" i="9" s="1"/>
  <c r="O58" i="9"/>
  <c r="U58" i="9" s="1"/>
  <c r="N58" i="9"/>
  <c r="T58" i="9" s="1"/>
  <c r="M58" i="9"/>
  <c r="S58" i="9" s="1"/>
  <c r="L58" i="9"/>
  <c r="X23" i="9"/>
  <c r="Q23" i="9"/>
  <c r="W23" i="9" s="1"/>
  <c r="P23" i="9"/>
  <c r="V23" i="9" s="1"/>
  <c r="O23" i="9"/>
  <c r="U23" i="9" s="1"/>
  <c r="N23" i="9"/>
  <c r="T23" i="9" s="1"/>
  <c r="M23" i="9"/>
  <c r="S23" i="9" s="1"/>
  <c r="L23" i="9"/>
  <c r="R23" i="9" s="1"/>
  <c r="Q51" i="9"/>
  <c r="W51" i="9" s="1"/>
  <c r="P51" i="9"/>
  <c r="V51" i="9" s="1"/>
  <c r="O51" i="9"/>
  <c r="U51" i="9" s="1"/>
  <c r="N51" i="9"/>
  <c r="T51" i="9" s="1"/>
  <c r="M51" i="9"/>
  <c r="S51" i="9" s="1"/>
  <c r="L51" i="9"/>
  <c r="R51" i="9" s="1"/>
  <c r="Q50" i="9"/>
  <c r="W50" i="9" s="1"/>
  <c r="P50" i="9"/>
  <c r="V50" i="9" s="1"/>
  <c r="O50" i="9"/>
  <c r="U50" i="9" s="1"/>
  <c r="N50" i="9"/>
  <c r="T50" i="9" s="1"/>
  <c r="M50" i="9"/>
  <c r="S50" i="9" s="1"/>
  <c r="L50" i="9"/>
  <c r="R50" i="9" s="1"/>
  <c r="Q49" i="9"/>
  <c r="W49" i="9" s="1"/>
  <c r="P49" i="9"/>
  <c r="V49" i="9" s="1"/>
  <c r="O49" i="9"/>
  <c r="U49" i="9" s="1"/>
  <c r="N49" i="9"/>
  <c r="T49" i="9" s="1"/>
  <c r="M49" i="9"/>
  <c r="S49" i="9" s="1"/>
  <c r="L49" i="9"/>
  <c r="R49" i="9" s="1"/>
  <c r="Q48" i="9"/>
  <c r="W48" i="9" s="1"/>
  <c r="P48" i="9"/>
  <c r="V48" i="9" s="1"/>
  <c r="O48" i="9"/>
  <c r="U48" i="9" s="1"/>
  <c r="N48" i="9"/>
  <c r="T48" i="9" s="1"/>
  <c r="M48" i="9"/>
  <c r="S48" i="9" s="1"/>
  <c r="L48" i="9"/>
  <c r="R48" i="9" s="1"/>
  <c r="Q47" i="9"/>
  <c r="W47" i="9" s="1"/>
  <c r="P47" i="9"/>
  <c r="V47" i="9" s="1"/>
  <c r="O47" i="9"/>
  <c r="U47" i="9" s="1"/>
  <c r="N47" i="9"/>
  <c r="T47" i="9" s="1"/>
  <c r="M47" i="9"/>
  <c r="S47" i="9" s="1"/>
  <c r="L47" i="9"/>
  <c r="R47" i="9" s="1"/>
  <c r="Q46" i="9"/>
  <c r="W46" i="9" s="1"/>
  <c r="P46" i="9"/>
  <c r="V46" i="9" s="1"/>
  <c r="O46" i="9"/>
  <c r="U46" i="9" s="1"/>
  <c r="N46" i="9"/>
  <c r="T46" i="9" s="1"/>
  <c r="M46" i="9"/>
  <c r="S46" i="9" s="1"/>
  <c r="L46" i="9"/>
  <c r="R46" i="9" s="1"/>
  <c r="X51" i="9"/>
  <c r="X50" i="9"/>
  <c r="X49" i="9"/>
  <c r="X48" i="9"/>
  <c r="X47" i="9"/>
  <c r="X46" i="9"/>
  <c r="Q55" i="9"/>
  <c r="W55" i="9" s="1"/>
  <c r="P55" i="9"/>
  <c r="V55" i="9" s="1"/>
  <c r="O55" i="9"/>
  <c r="U55" i="9" s="1"/>
  <c r="N55" i="9"/>
  <c r="T55" i="9" s="1"/>
  <c r="M55" i="9"/>
  <c r="S55" i="9" s="1"/>
  <c r="L55" i="9"/>
  <c r="R55" i="9" s="1"/>
  <c r="Q54" i="9"/>
  <c r="W54" i="9" s="1"/>
  <c r="P54" i="9"/>
  <c r="V54" i="9" s="1"/>
  <c r="O54" i="9"/>
  <c r="U54" i="9" s="1"/>
  <c r="N54" i="9"/>
  <c r="T54" i="9" s="1"/>
  <c r="M54" i="9"/>
  <c r="S54" i="9" s="1"/>
  <c r="L54" i="9"/>
  <c r="R54" i="9" s="1"/>
  <c r="X55" i="9"/>
  <c r="X54" i="9"/>
  <c r="X32" i="9"/>
  <c r="Q32" i="9"/>
  <c r="W32" i="9" s="1"/>
  <c r="P32" i="9"/>
  <c r="V32" i="9" s="1"/>
  <c r="O32" i="9"/>
  <c r="U32" i="9" s="1"/>
  <c r="N32" i="9"/>
  <c r="T32" i="9" s="1"/>
  <c r="M32" i="9"/>
  <c r="S32" i="9" s="1"/>
  <c r="L32" i="9"/>
  <c r="R32" i="9" s="1"/>
  <c r="X31" i="9"/>
  <c r="Q31" i="9"/>
  <c r="W31" i="9" s="1"/>
  <c r="P31" i="9"/>
  <c r="V31" i="9" s="1"/>
  <c r="O31" i="9"/>
  <c r="U31" i="9" s="1"/>
  <c r="N31" i="9"/>
  <c r="T31" i="9" s="1"/>
  <c r="M31" i="9"/>
  <c r="S31" i="9" s="1"/>
  <c r="L31" i="9"/>
  <c r="R31" i="9" s="1"/>
  <c r="X29" i="9"/>
  <c r="Q29" i="9"/>
  <c r="W29" i="9" s="1"/>
  <c r="P29" i="9"/>
  <c r="V29" i="9" s="1"/>
  <c r="O29" i="9"/>
  <c r="U29" i="9" s="1"/>
  <c r="N29" i="9"/>
  <c r="T29" i="9" s="1"/>
  <c r="M29" i="9"/>
  <c r="S29" i="9" s="1"/>
  <c r="L29" i="9"/>
  <c r="R29" i="9" s="1"/>
  <c r="Q30" i="9"/>
  <c r="W30" i="9" s="1"/>
  <c r="P30" i="9"/>
  <c r="V30" i="9" s="1"/>
  <c r="O30" i="9"/>
  <c r="U30" i="9" s="1"/>
  <c r="N30" i="9"/>
  <c r="T30" i="9" s="1"/>
  <c r="M30" i="9"/>
  <c r="S30" i="9" s="1"/>
  <c r="L30" i="9"/>
  <c r="R30" i="9" s="1"/>
  <c r="X30" i="9"/>
  <c r="X28" i="9"/>
  <c r="Q28" i="9"/>
  <c r="W28" i="9" s="1"/>
  <c r="P28" i="9"/>
  <c r="V28" i="9" s="1"/>
  <c r="O28" i="9"/>
  <c r="U28" i="9" s="1"/>
  <c r="N28" i="9"/>
  <c r="T28" i="9" s="1"/>
  <c r="M28" i="9"/>
  <c r="S28" i="9" s="1"/>
  <c r="L28" i="9"/>
  <c r="R28" i="9" s="1"/>
  <c r="L27" i="9"/>
  <c r="R27" i="9" s="1"/>
  <c r="M27" i="9"/>
  <c r="S27" i="9" s="1"/>
  <c r="N27" i="9"/>
  <c r="T27" i="9" s="1"/>
  <c r="O27" i="9"/>
  <c r="U27" i="9" s="1"/>
  <c r="P27" i="9"/>
  <c r="V27" i="9" s="1"/>
  <c r="Q27" i="9"/>
  <c r="W27" i="9" s="1"/>
  <c r="X27" i="9"/>
  <c r="X24" i="9"/>
  <c r="Q24" i="9"/>
  <c r="W24" i="9" s="1"/>
  <c r="P24" i="9"/>
  <c r="V24" i="9" s="1"/>
  <c r="O24" i="9"/>
  <c r="U24" i="9" s="1"/>
  <c r="N24" i="9"/>
  <c r="T24" i="9" s="1"/>
  <c r="M24" i="9"/>
  <c r="S24" i="9" s="1"/>
  <c r="L24" i="9"/>
  <c r="R24" i="9" s="1"/>
  <c r="X57" i="9"/>
  <c r="X56" i="9"/>
  <c r="X53" i="9"/>
  <c r="X52" i="9"/>
  <c r="X45" i="9"/>
  <c r="X44" i="9"/>
  <c r="X43" i="9"/>
  <c r="X42" i="9"/>
  <c r="X41" i="9"/>
  <c r="X37" i="9"/>
  <c r="X36" i="9"/>
  <c r="X35" i="9"/>
  <c r="X34" i="9"/>
  <c r="X33" i="9"/>
  <c r="X26" i="9"/>
  <c r="X25" i="9"/>
  <c r="X22" i="9"/>
  <c r="X21" i="9"/>
  <c r="X20" i="9"/>
  <c r="X16" i="9"/>
  <c r="X15" i="9"/>
  <c r="X14" i="9"/>
  <c r="X13" i="9"/>
  <c r="X12" i="9"/>
  <c r="X11" i="9"/>
  <c r="X10" i="9"/>
  <c r="Q57" i="9"/>
  <c r="W57" i="9" s="1"/>
  <c r="P57" i="9"/>
  <c r="V57" i="9" s="1"/>
  <c r="O57" i="9"/>
  <c r="U57" i="9" s="1"/>
  <c r="N57" i="9"/>
  <c r="T57" i="9" s="1"/>
  <c r="M57" i="9"/>
  <c r="S57" i="9" s="1"/>
  <c r="L57" i="9"/>
  <c r="R57" i="9" s="1"/>
  <c r="Q56" i="9"/>
  <c r="W56" i="9" s="1"/>
  <c r="P56" i="9"/>
  <c r="V56" i="9" s="1"/>
  <c r="O56" i="9"/>
  <c r="U56" i="9" s="1"/>
  <c r="N56" i="9"/>
  <c r="T56" i="9" s="1"/>
  <c r="M56" i="9"/>
  <c r="S56" i="9" s="1"/>
  <c r="L56" i="9"/>
  <c r="R56" i="9" s="1"/>
  <c r="Q53" i="9"/>
  <c r="W53" i="9" s="1"/>
  <c r="P53" i="9"/>
  <c r="V53" i="9" s="1"/>
  <c r="O53" i="9"/>
  <c r="U53" i="9" s="1"/>
  <c r="N53" i="9"/>
  <c r="T53" i="9" s="1"/>
  <c r="M53" i="9"/>
  <c r="S53" i="9" s="1"/>
  <c r="L53" i="9"/>
  <c r="R53" i="9" s="1"/>
  <c r="Q52" i="9"/>
  <c r="W52" i="9" s="1"/>
  <c r="P52" i="9"/>
  <c r="V52" i="9" s="1"/>
  <c r="O52" i="9"/>
  <c r="U52" i="9" s="1"/>
  <c r="N52" i="9"/>
  <c r="T52" i="9" s="1"/>
  <c r="M52" i="9"/>
  <c r="S52" i="9" s="1"/>
  <c r="L52" i="9"/>
  <c r="R52" i="9" s="1"/>
  <c r="Q45" i="9"/>
  <c r="W45" i="9" s="1"/>
  <c r="P45" i="9"/>
  <c r="V45" i="9" s="1"/>
  <c r="O45" i="9"/>
  <c r="U45" i="9" s="1"/>
  <c r="N45" i="9"/>
  <c r="T45" i="9" s="1"/>
  <c r="M45" i="9"/>
  <c r="S45" i="9" s="1"/>
  <c r="L45" i="9"/>
  <c r="R45" i="9" s="1"/>
  <c r="Q44" i="9"/>
  <c r="W44" i="9" s="1"/>
  <c r="P44" i="9"/>
  <c r="V44" i="9" s="1"/>
  <c r="O44" i="9"/>
  <c r="U44" i="9" s="1"/>
  <c r="N44" i="9"/>
  <c r="T44" i="9" s="1"/>
  <c r="M44" i="9"/>
  <c r="S44" i="9" s="1"/>
  <c r="L44" i="9"/>
  <c r="R44" i="9" s="1"/>
  <c r="Q43" i="9"/>
  <c r="W43" i="9" s="1"/>
  <c r="P43" i="9"/>
  <c r="V43" i="9" s="1"/>
  <c r="O43" i="9"/>
  <c r="U43" i="9" s="1"/>
  <c r="N43" i="9"/>
  <c r="T43" i="9" s="1"/>
  <c r="M43" i="9"/>
  <c r="S43" i="9" s="1"/>
  <c r="L43" i="9"/>
  <c r="R43" i="9" s="1"/>
  <c r="Q42" i="9"/>
  <c r="W42" i="9" s="1"/>
  <c r="P42" i="9"/>
  <c r="V42" i="9" s="1"/>
  <c r="O42" i="9"/>
  <c r="U42" i="9" s="1"/>
  <c r="N42" i="9"/>
  <c r="T42" i="9" s="1"/>
  <c r="M42" i="9"/>
  <c r="S42" i="9" s="1"/>
  <c r="L42" i="9"/>
  <c r="R42" i="9" s="1"/>
  <c r="Q41" i="9"/>
  <c r="W41" i="9" s="1"/>
  <c r="P41" i="9"/>
  <c r="V41" i="9" s="1"/>
  <c r="O41" i="9"/>
  <c r="U41" i="9" s="1"/>
  <c r="N41" i="9"/>
  <c r="T41" i="9" s="1"/>
  <c r="M41" i="9"/>
  <c r="S41" i="9" s="1"/>
  <c r="L41" i="9"/>
  <c r="R41" i="9" s="1"/>
  <c r="Q37" i="9"/>
  <c r="W37" i="9" s="1"/>
  <c r="P37" i="9"/>
  <c r="V37" i="9" s="1"/>
  <c r="O37" i="9"/>
  <c r="U37" i="9" s="1"/>
  <c r="N37" i="9"/>
  <c r="M37" i="9"/>
  <c r="S37" i="9" s="1"/>
  <c r="L37" i="9"/>
  <c r="R37" i="9" s="1"/>
  <c r="Q36" i="9"/>
  <c r="W36" i="9" s="1"/>
  <c r="P36" i="9"/>
  <c r="V36" i="9" s="1"/>
  <c r="O36" i="9"/>
  <c r="U36" i="9" s="1"/>
  <c r="N36" i="9"/>
  <c r="T36" i="9" s="1"/>
  <c r="M36" i="9"/>
  <c r="S36" i="9" s="1"/>
  <c r="L36" i="9"/>
  <c r="R36" i="9" s="1"/>
  <c r="Q35" i="9"/>
  <c r="W35" i="9" s="1"/>
  <c r="P35" i="9"/>
  <c r="V35" i="9" s="1"/>
  <c r="O35" i="9"/>
  <c r="U35" i="9" s="1"/>
  <c r="N35" i="9"/>
  <c r="T35" i="9" s="1"/>
  <c r="M35" i="9"/>
  <c r="S35" i="9" s="1"/>
  <c r="L35" i="9"/>
  <c r="R35" i="9" s="1"/>
  <c r="Q34" i="9"/>
  <c r="W34" i="9" s="1"/>
  <c r="P34" i="9"/>
  <c r="V34" i="9" s="1"/>
  <c r="O34" i="9"/>
  <c r="U34" i="9" s="1"/>
  <c r="N34" i="9"/>
  <c r="T34" i="9" s="1"/>
  <c r="M34" i="9"/>
  <c r="S34" i="9" s="1"/>
  <c r="L34" i="9"/>
  <c r="R34" i="9" s="1"/>
  <c r="Q33" i="9"/>
  <c r="W33" i="9" s="1"/>
  <c r="P33" i="9"/>
  <c r="V33" i="9" s="1"/>
  <c r="O33" i="9"/>
  <c r="U33" i="9" s="1"/>
  <c r="N33" i="9"/>
  <c r="T33" i="9" s="1"/>
  <c r="M33" i="9"/>
  <c r="S33" i="9" s="1"/>
  <c r="L33" i="9"/>
  <c r="R33" i="9" s="1"/>
  <c r="Q26" i="9"/>
  <c r="W26" i="9" s="1"/>
  <c r="P26" i="9"/>
  <c r="V26" i="9" s="1"/>
  <c r="O26" i="9"/>
  <c r="U26" i="9" s="1"/>
  <c r="N26" i="9"/>
  <c r="T26" i="9" s="1"/>
  <c r="M26" i="9"/>
  <c r="S26" i="9" s="1"/>
  <c r="L26" i="9"/>
  <c r="R26" i="9" s="1"/>
  <c r="Q25" i="9"/>
  <c r="W25" i="9" s="1"/>
  <c r="P25" i="9"/>
  <c r="V25" i="9" s="1"/>
  <c r="O25" i="9"/>
  <c r="U25" i="9" s="1"/>
  <c r="N25" i="9"/>
  <c r="T25" i="9" s="1"/>
  <c r="M25" i="9"/>
  <c r="S25" i="9" s="1"/>
  <c r="L25" i="9"/>
  <c r="R25" i="9" s="1"/>
  <c r="Q22" i="9"/>
  <c r="W22" i="9" s="1"/>
  <c r="P22" i="9"/>
  <c r="V22" i="9" s="1"/>
  <c r="O22" i="9"/>
  <c r="U22" i="9" s="1"/>
  <c r="N22" i="9"/>
  <c r="T22" i="9" s="1"/>
  <c r="M22" i="9"/>
  <c r="S22" i="9" s="1"/>
  <c r="L22" i="9"/>
  <c r="R22" i="9" s="1"/>
  <c r="Q21" i="9"/>
  <c r="W21" i="9" s="1"/>
  <c r="P21" i="9"/>
  <c r="V21" i="9" s="1"/>
  <c r="O21" i="9"/>
  <c r="U21" i="9" s="1"/>
  <c r="N21" i="9"/>
  <c r="T21" i="9" s="1"/>
  <c r="M21" i="9"/>
  <c r="S21" i="9" s="1"/>
  <c r="L21" i="9"/>
  <c r="R21" i="9" s="1"/>
  <c r="Q20" i="9"/>
  <c r="W20" i="9" s="1"/>
  <c r="P20" i="9"/>
  <c r="V20" i="9" s="1"/>
  <c r="O20" i="9"/>
  <c r="U20" i="9" s="1"/>
  <c r="N20" i="9"/>
  <c r="T20" i="9" s="1"/>
  <c r="M20" i="9"/>
  <c r="S20" i="9" s="1"/>
  <c r="L20" i="9"/>
  <c r="R20" i="9" s="1"/>
  <c r="T37" i="9"/>
  <c r="Q16" i="9"/>
  <c r="W16" i="9" s="1"/>
  <c r="P16" i="9"/>
  <c r="V16" i="9" s="1"/>
  <c r="O16" i="9"/>
  <c r="U16" i="9" s="1"/>
  <c r="N16" i="9"/>
  <c r="T16" i="9" s="1"/>
  <c r="M16" i="9"/>
  <c r="S16" i="9" s="1"/>
  <c r="L16" i="9"/>
  <c r="R16" i="9" s="1"/>
  <c r="Q15" i="9"/>
  <c r="W15" i="9" s="1"/>
  <c r="P15" i="9"/>
  <c r="V15" i="9" s="1"/>
  <c r="O15" i="9"/>
  <c r="U15" i="9" s="1"/>
  <c r="N15" i="9"/>
  <c r="T15" i="9" s="1"/>
  <c r="M15" i="9"/>
  <c r="S15" i="9" s="1"/>
  <c r="L15" i="9"/>
  <c r="R15" i="9" s="1"/>
  <c r="Q14" i="9"/>
  <c r="W14" i="9" s="1"/>
  <c r="P14" i="9"/>
  <c r="V14" i="9" s="1"/>
  <c r="O14" i="9"/>
  <c r="U14" i="9" s="1"/>
  <c r="N14" i="9"/>
  <c r="T14" i="9" s="1"/>
  <c r="M14" i="9"/>
  <c r="S14" i="9" s="1"/>
  <c r="L14" i="9"/>
  <c r="R14" i="9" s="1"/>
  <c r="Q13" i="9"/>
  <c r="W13" i="9" s="1"/>
  <c r="P13" i="9"/>
  <c r="V13" i="9" s="1"/>
  <c r="O13" i="9"/>
  <c r="U13" i="9" s="1"/>
  <c r="N13" i="9"/>
  <c r="T13" i="9" s="1"/>
  <c r="M13" i="9"/>
  <c r="S13" i="9" s="1"/>
  <c r="L13" i="9"/>
  <c r="R13" i="9" s="1"/>
  <c r="Q12" i="9"/>
  <c r="W12" i="9" s="1"/>
  <c r="P12" i="9"/>
  <c r="V12" i="9" s="1"/>
  <c r="O12" i="9"/>
  <c r="U12" i="9" s="1"/>
  <c r="N12" i="9"/>
  <c r="T12" i="9" s="1"/>
  <c r="M12" i="9"/>
  <c r="S12" i="9" s="1"/>
  <c r="L12" i="9"/>
  <c r="R12" i="9" s="1"/>
  <c r="Q11" i="9"/>
  <c r="W11" i="9" s="1"/>
  <c r="P11" i="9"/>
  <c r="V11" i="9" s="1"/>
  <c r="O11" i="9"/>
  <c r="U11" i="9" s="1"/>
  <c r="N11" i="9"/>
  <c r="T11" i="9" s="1"/>
  <c r="M11" i="9"/>
  <c r="S11" i="9" s="1"/>
  <c r="L11" i="9"/>
  <c r="R11" i="9" s="1"/>
  <c r="Q10" i="9"/>
  <c r="W10" i="9" s="1"/>
  <c r="P10" i="9"/>
  <c r="V10" i="9" s="1"/>
  <c r="O10" i="9"/>
  <c r="U10" i="9" s="1"/>
  <c r="N10" i="9"/>
  <c r="T10" i="9" s="1"/>
  <c r="M10" i="9"/>
  <c r="S10" i="9" s="1"/>
  <c r="L10" i="9"/>
  <c r="R10" i="9" s="1"/>
  <c r="H49" i="8"/>
  <c r="G49" i="8"/>
  <c r="B47" i="8"/>
  <c r="B27" i="8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11" i="8"/>
  <c r="N11" i="8" s="1"/>
  <c r="A11" i="8"/>
  <c r="A12" i="8" s="1"/>
  <c r="R10" i="8"/>
  <c r="X10" i="8" s="1"/>
  <c r="Q10" i="8"/>
  <c r="W10" i="8"/>
  <c r="P10" i="8"/>
  <c r="V10" i="8" s="1"/>
  <c r="O10" i="8"/>
  <c r="U10" i="8" s="1"/>
  <c r="N10" i="8"/>
  <c r="T10" i="8" s="1"/>
  <c r="M10" i="8"/>
  <c r="S10" i="8" s="1"/>
  <c r="B36" i="6"/>
  <c r="B37" i="6" s="1"/>
  <c r="B10" i="6"/>
  <c r="B11" i="6"/>
  <c r="N11" i="6" s="1"/>
  <c r="T11" i="6" s="1"/>
  <c r="A10" i="6"/>
  <c r="A11" i="6" s="1"/>
  <c r="A12" i="6" s="1"/>
  <c r="A18" i="6" s="1"/>
  <c r="R9" i="6"/>
  <c r="X9" i="6" s="1"/>
  <c r="Q9" i="6"/>
  <c r="W9" i="6" s="1"/>
  <c r="P9" i="6"/>
  <c r="V9" i="6" s="1"/>
  <c r="O9" i="6"/>
  <c r="U9" i="6" s="1"/>
  <c r="N9" i="6"/>
  <c r="T9" i="6" s="1"/>
  <c r="M9" i="6"/>
  <c r="S9" i="6" s="1"/>
  <c r="M10" i="6"/>
  <c r="B19" i="6"/>
  <c r="B20" i="6"/>
  <c r="R11" i="8"/>
  <c r="X11" i="8" s="1"/>
  <c r="B12" i="8"/>
  <c r="Q12" i="8" s="1"/>
  <c r="W12" i="8" s="1"/>
  <c r="P11" i="8"/>
  <c r="V11" i="8" s="1"/>
  <c r="B8" i="13" l="1"/>
  <c r="S15" i="13"/>
  <c r="R15" i="13"/>
  <c r="T15" i="13"/>
  <c r="U15" i="13"/>
  <c r="V15" i="13"/>
  <c r="L30" i="13" s="1"/>
  <c r="L31" i="13" s="1"/>
  <c r="L33" i="13" s="1"/>
  <c r="W15" i="13"/>
  <c r="P15" i="13"/>
  <c r="X15" i="13"/>
  <c r="Q15" i="13"/>
  <c r="U14" i="13"/>
  <c r="V14" i="13"/>
  <c r="J30" i="13"/>
  <c r="J31" i="13" s="1"/>
  <c r="J33" i="13" s="1"/>
  <c r="W14" i="13"/>
  <c r="P14" i="13"/>
  <c r="X14" i="13"/>
  <c r="Q14" i="13"/>
  <c r="B13" i="13" s="1"/>
  <c r="Y14" i="13"/>
  <c r="O30" i="13" s="1"/>
  <c r="O31" i="13" s="1"/>
  <c r="O33" i="13" s="1"/>
  <c r="R14" i="13"/>
  <c r="H30" i="13" s="1"/>
  <c r="H31" i="13" s="1"/>
  <c r="H33" i="13" s="1"/>
  <c r="S14" i="13"/>
  <c r="I30" i="13" s="1"/>
  <c r="I31" i="13" s="1"/>
  <c r="I33" i="13" s="1"/>
  <c r="V14" i="12"/>
  <c r="P14" i="12"/>
  <c r="V9" i="12"/>
  <c r="Q9" i="12"/>
  <c r="P8" i="12"/>
  <c r="X8" i="12"/>
  <c r="Q8" i="12"/>
  <c r="R8" i="12"/>
  <c r="S8" i="12"/>
  <c r="T8" i="12"/>
  <c r="U8" i="12"/>
  <c r="V8" i="12"/>
  <c r="R10" i="12"/>
  <c r="Q12" i="12"/>
  <c r="P13" i="12"/>
  <c r="W14" i="12"/>
  <c r="X14" i="12"/>
  <c r="T10" i="12"/>
  <c r="S12" i="12"/>
  <c r="R13" i="12"/>
  <c r="Q14" i="12"/>
  <c r="U10" i="12"/>
  <c r="T12" i="12"/>
  <c r="S13" i="12"/>
  <c r="R14" i="12"/>
  <c r="S14" i="12"/>
  <c r="V12" i="12"/>
  <c r="T14" i="12"/>
  <c r="W12" i="12"/>
  <c r="U31" i="11"/>
  <c r="U32" i="11" s="1"/>
  <c r="Q31" i="11"/>
  <c r="Q32" i="11" s="1"/>
  <c r="S31" i="11"/>
  <c r="S32" i="11" s="1"/>
  <c r="R31" i="11"/>
  <c r="R32" i="11" s="1"/>
  <c r="T31" i="11"/>
  <c r="T32" i="11" s="1"/>
  <c r="P23" i="11"/>
  <c r="P24" i="11" s="1"/>
  <c r="Q23" i="11"/>
  <c r="Q24" i="11" s="1"/>
  <c r="R23" i="11"/>
  <c r="R24" i="11" s="1"/>
  <c r="S23" i="11"/>
  <c r="S24" i="11" s="1"/>
  <c r="V31" i="11"/>
  <c r="V32" i="11" s="1"/>
  <c r="V13" i="11"/>
  <c r="V14" i="11" s="1"/>
  <c r="U23" i="11"/>
  <c r="U24" i="11" s="1"/>
  <c r="V23" i="11"/>
  <c r="V24" i="11" s="1"/>
  <c r="T23" i="11"/>
  <c r="T24" i="11" s="1"/>
  <c r="P31" i="11"/>
  <c r="P32" i="11" s="1"/>
  <c r="X26" i="11"/>
  <c r="X31" i="11" s="1"/>
  <c r="Z28" i="11"/>
  <c r="Z31" i="11" s="1"/>
  <c r="AA16" i="11"/>
  <c r="W13" i="11"/>
  <c r="R13" i="11"/>
  <c r="T13" i="11"/>
  <c r="S13" i="11"/>
  <c r="U13" i="11"/>
  <c r="AB31" i="11"/>
  <c r="W31" i="11"/>
  <c r="Y13" i="11"/>
  <c r="AB13" i="11"/>
  <c r="AA13" i="11"/>
  <c r="Y31" i="11"/>
  <c r="X13" i="11"/>
  <c r="AA31" i="11"/>
  <c r="P13" i="11"/>
  <c r="Q13" i="11"/>
  <c r="Z13" i="11"/>
  <c r="A13" i="8"/>
  <c r="A14" i="8" s="1"/>
  <c r="R12" i="8"/>
  <c r="X12" i="8" s="1"/>
  <c r="M11" i="8"/>
  <c r="S11" i="8" s="1"/>
  <c r="Q11" i="8"/>
  <c r="W11" i="8" s="1"/>
  <c r="O11" i="8"/>
  <c r="M69" i="10"/>
  <c r="M70" i="10" s="1"/>
  <c r="P69" i="10"/>
  <c r="P70" i="10" s="1"/>
  <c r="U69" i="10"/>
  <c r="S42" i="10"/>
  <c r="T39" i="10"/>
  <c r="L39" i="10"/>
  <c r="L40" i="10" s="1"/>
  <c r="W39" i="10"/>
  <c r="O39" i="10"/>
  <c r="O40" i="10" s="1"/>
  <c r="Q39" i="10"/>
  <c r="Q40" i="10" s="1"/>
  <c r="L17" i="10"/>
  <c r="L18" i="10" s="1"/>
  <c r="O17" i="10"/>
  <c r="O18" i="10" s="1"/>
  <c r="N17" i="10"/>
  <c r="N18" i="10" s="1"/>
  <c r="P17" i="10"/>
  <c r="P18" i="10" s="1"/>
  <c r="T10" i="10"/>
  <c r="T17" i="10" s="1"/>
  <c r="R39" i="10"/>
  <c r="S17" i="10"/>
  <c r="W17" i="10"/>
  <c r="S39" i="10"/>
  <c r="T69" i="10"/>
  <c r="R17" i="10"/>
  <c r="U17" i="10"/>
  <c r="U39" i="10"/>
  <c r="R69" i="10"/>
  <c r="W69" i="10"/>
  <c r="V39" i="10"/>
  <c r="V69" i="10"/>
  <c r="S69" i="10"/>
  <c r="Q17" i="10"/>
  <c r="M39" i="10"/>
  <c r="M40" i="10" s="1"/>
  <c r="N69" i="10"/>
  <c r="N70" i="10" s="1"/>
  <c r="N39" i="10"/>
  <c r="N40" i="10" s="1"/>
  <c r="O69" i="10"/>
  <c r="O70" i="10" s="1"/>
  <c r="V10" i="10"/>
  <c r="V17" i="10" s="1"/>
  <c r="P39" i="10"/>
  <c r="P40" i="10" s="1"/>
  <c r="Q69" i="10"/>
  <c r="Q70" i="10" s="1"/>
  <c r="M17" i="10"/>
  <c r="L69" i="10"/>
  <c r="L70" i="10" s="1"/>
  <c r="P66" i="9"/>
  <c r="L66" i="9"/>
  <c r="O66" i="9"/>
  <c r="M66" i="9"/>
  <c r="N66" i="9"/>
  <c r="Q66" i="9"/>
  <c r="S62" i="9"/>
  <c r="W61" i="9"/>
  <c r="U60" i="9"/>
  <c r="W59" i="9"/>
  <c r="R59" i="9"/>
  <c r="R58" i="9"/>
  <c r="S66" i="9"/>
  <c r="T66" i="9"/>
  <c r="S38" i="9"/>
  <c r="V66" i="9"/>
  <c r="U38" i="9"/>
  <c r="W66" i="9"/>
  <c r="V38" i="9"/>
  <c r="W38" i="9"/>
  <c r="R66" i="9"/>
  <c r="U66" i="9"/>
  <c r="R17" i="9"/>
  <c r="T38" i="9"/>
  <c r="R38" i="9"/>
  <c r="S17" i="9"/>
  <c r="T17" i="9"/>
  <c r="V17" i="9"/>
  <c r="U17" i="9"/>
  <c r="W17" i="9"/>
  <c r="A19" i="6"/>
  <c r="O18" i="6"/>
  <c r="N18" i="6"/>
  <c r="Q18" i="6"/>
  <c r="R18" i="6"/>
  <c r="P18" i="6"/>
  <c r="M18" i="6"/>
  <c r="S10" i="6"/>
  <c r="U11" i="8"/>
  <c r="N10" i="6"/>
  <c r="Q10" i="6"/>
  <c r="W10" i="6" s="1"/>
  <c r="O10" i="6"/>
  <c r="R10" i="6"/>
  <c r="P10" i="6"/>
  <c r="V10" i="6" s="1"/>
  <c r="Q11" i="6"/>
  <c r="W11" i="6" s="1"/>
  <c r="O11" i="6"/>
  <c r="U11" i="6" s="1"/>
  <c r="M11" i="6"/>
  <c r="S11" i="6" s="1"/>
  <c r="R11" i="6"/>
  <c r="X11" i="6" s="1"/>
  <c r="P11" i="6"/>
  <c r="V11" i="6" s="1"/>
  <c r="N12" i="8"/>
  <c r="T12" i="8" s="1"/>
  <c r="O12" i="8"/>
  <c r="U12" i="8" s="1"/>
  <c r="B13" i="8"/>
  <c r="P12" i="8"/>
  <c r="T11" i="8"/>
  <c r="M12" i="8"/>
  <c r="B12" i="6"/>
  <c r="B38" i="6"/>
  <c r="B21" i="6"/>
  <c r="B48" i="8"/>
  <c r="N30" i="13" l="1"/>
  <c r="N31" i="13" s="1"/>
  <c r="N33" i="13" s="1"/>
  <c r="D30" i="13"/>
  <c r="E30" i="13" s="1"/>
  <c r="K30" i="13"/>
  <c r="K31" i="13" s="1"/>
  <c r="K33" i="13" s="1"/>
  <c r="M30" i="13"/>
  <c r="M31" i="13" s="1"/>
  <c r="M33" i="13" s="1"/>
  <c r="G30" i="13"/>
  <c r="G31" i="13" s="1"/>
  <c r="G33" i="13" s="1"/>
  <c r="M27" i="12"/>
  <c r="M28" i="12" s="1"/>
  <c r="M30" i="12" s="1"/>
  <c r="F27" i="12"/>
  <c r="F28" i="12" s="1"/>
  <c r="N27" i="12"/>
  <c r="N28" i="12" s="1"/>
  <c r="N30" i="12" s="1"/>
  <c r="H27" i="12"/>
  <c r="H28" i="12" s="1"/>
  <c r="H30" i="12" s="1"/>
  <c r="G27" i="12"/>
  <c r="G28" i="12" s="1"/>
  <c r="G30" i="12" s="1"/>
  <c r="K27" i="12"/>
  <c r="K28" i="12" s="1"/>
  <c r="K30" i="12" s="1"/>
  <c r="J27" i="12"/>
  <c r="J28" i="12" s="1"/>
  <c r="J30" i="12" s="1"/>
  <c r="I27" i="12"/>
  <c r="I28" i="12" s="1"/>
  <c r="I30" i="12" s="1"/>
  <c r="L27" i="12"/>
  <c r="L28" i="12" s="1"/>
  <c r="L30" i="12" s="1"/>
  <c r="V3" i="11"/>
  <c r="V4" i="11" s="1"/>
  <c r="U14" i="11"/>
  <c r="U3" i="11"/>
  <c r="U4" i="11" s="1"/>
  <c r="T14" i="11"/>
  <c r="T3" i="11"/>
  <c r="T4" i="11" s="1"/>
  <c r="S14" i="11"/>
  <c r="S3" i="11"/>
  <c r="S4" i="11" s="1"/>
  <c r="R3" i="11"/>
  <c r="R4" i="11" s="1"/>
  <c r="R14" i="11"/>
  <c r="Q3" i="11"/>
  <c r="Q4" i="11" s="1"/>
  <c r="Q14" i="11"/>
  <c r="P14" i="11"/>
  <c r="P3" i="11"/>
  <c r="P4" i="11" s="1"/>
  <c r="A16" i="8"/>
  <c r="A15" i="8"/>
  <c r="A17" i="8" s="1"/>
  <c r="A18" i="8" s="1"/>
  <c r="A19" i="8" s="1"/>
  <c r="A20" i="8" s="1"/>
  <c r="A26" i="8" s="1"/>
  <c r="P3" i="10"/>
  <c r="P4" i="10" s="1"/>
  <c r="P5" i="10" s="1"/>
  <c r="L3" i="10"/>
  <c r="L4" i="10" s="1"/>
  <c r="L5" i="10" s="1"/>
  <c r="N3" i="10"/>
  <c r="N4" i="10" s="1"/>
  <c r="N5" i="10" s="1"/>
  <c r="M3" i="10"/>
  <c r="M4" i="10" s="1"/>
  <c r="M5" i="10" s="1"/>
  <c r="M18" i="10"/>
  <c r="O3" i="10"/>
  <c r="O4" i="10" s="1"/>
  <c r="O5" i="10" s="1"/>
  <c r="Q18" i="10"/>
  <c r="Q3" i="10"/>
  <c r="Q4" i="10" s="1"/>
  <c r="Q5" i="10" s="1"/>
  <c r="X10" i="6"/>
  <c r="V18" i="6"/>
  <c r="V12" i="8"/>
  <c r="S18" i="6"/>
  <c r="B14" i="8"/>
  <c r="M13" i="8"/>
  <c r="S13" i="8" s="1"/>
  <c r="R13" i="8"/>
  <c r="O13" i="8"/>
  <c r="N13" i="8"/>
  <c r="T13" i="8" s="1"/>
  <c r="P13" i="8"/>
  <c r="V13" i="8" s="1"/>
  <c r="Q13" i="8"/>
  <c r="Q12" i="6"/>
  <c r="W12" i="6" s="1"/>
  <c r="N12" i="6"/>
  <c r="T12" i="6" s="1"/>
  <c r="O12" i="6"/>
  <c r="U12" i="6" s="1"/>
  <c r="M12" i="6"/>
  <c r="S12" i="6" s="1"/>
  <c r="R12" i="6"/>
  <c r="X12" i="6" s="1"/>
  <c r="P12" i="6"/>
  <c r="V12" i="6" s="1"/>
  <c r="U10" i="6"/>
  <c r="O13" i="6"/>
  <c r="X18" i="6"/>
  <c r="B22" i="6"/>
  <c r="W18" i="6"/>
  <c r="S12" i="8"/>
  <c r="N13" i="6"/>
  <c r="T10" i="6"/>
  <c r="T18" i="6"/>
  <c r="B49" i="8"/>
  <c r="U18" i="6"/>
  <c r="B39" i="6"/>
  <c r="Q19" i="6"/>
  <c r="W19" i="6" s="1"/>
  <c r="A20" i="6"/>
  <c r="P19" i="6"/>
  <c r="V19" i="6" s="1"/>
  <c r="M19" i="6"/>
  <c r="S19" i="6" s="1"/>
  <c r="O19" i="6"/>
  <c r="U19" i="6" s="1"/>
  <c r="N19" i="6"/>
  <c r="T19" i="6" s="1"/>
  <c r="R19" i="6"/>
  <c r="X19" i="6" s="1"/>
  <c r="G35" i="13" l="1"/>
  <c r="G37" i="13" s="1"/>
  <c r="F30" i="12"/>
  <c r="F32" i="12"/>
  <c r="F34" i="12" s="1"/>
  <c r="M26" i="8"/>
  <c r="S26" i="8" s="1"/>
  <c r="O26" i="8"/>
  <c r="U26" i="8" s="1"/>
  <c r="A27" i="8"/>
  <c r="P26" i="8"/>
  <c r="V26" i="8" s="1"/>
  <c r="Q26" i="8"/>
  <c r="W26" i="8" s="1"/>
  <c r="R26" i="8"/>
  <c r="X26" i="8" s="1"/>
  <c r="N26" i="8"/>
  <c r="T26" i="8" s="1"/>
  <c r="X13" i="8"/>
  <c r="T13" i="6"/>
  <c r="N14" i="6"/>
  <c r="O14" i="6"/>
  <c r="U13" i="6"/>
  <c r="B40" i="6"/>
  <c r="B41" i="6" s="1"/>
  <c r="B42" i="6" s="1"/>
  <c r="B43" i="6" s="1"/>
  <c r="B44" i="6" s="1"/>
  <c r="A21" i="6"/>
  <c r="R20" i="6"/>
  <c r="X20" i="6" s="1"/>
  <c r="Q20" i="6"/>
  <c r="P20" i="6"/>
  <c r="V20" i="6" s="1"/>
  <c r="N20" i="6"/>
  <c r="T20" i="6" s="1"/>
  <c r="M20" i="6"/>
  <c r="S20" i="6" s="1"/>
  <c r="O20" i="6"/>
  <c r="U20" i="6" s="1"/>
  <c r="B50" i="8"/>
  <c r="M13" i="6"/>
  <c r="B23" i="6"/>
  <c r="Q13" i="6"/>
  <c r="R13" i="6"/>
  <c r="U13" i="8"/>
  <c r="B16" i="8"/>
  <c r="M14" i="8"/>
  <c r="B15" i="8"/>
  <c r="Q14" i="8"/>
  <c r="W14" i="8" s="1"/>
  <c r="R14" i="8"/>
  <c r="X14" i="8" s="1"/>
  <c r="P14" i="8"/>
  <c r="N14" i="8"/>
  <c r="T14" i="8" s="1"/>
  <c r="O14" i="8"/>
  <c r="U14" i="8" s="1"/>
  <c r="P13" i="6"/>
  <c r="W13" i="8"/>
  <c r="R27" i="8" l="1"/>
  <c r="X27" i="8" s="1"/>
  <c r="M27" i="8"/>
  <c r="S27" i="8" s="1"/>
  <c r="Q27" i="8"/>
  <c r="W27" i="8" s="1"/>
  <c r="N27" i="8"/>
  <c r="T27" i="8" s="1"/>
  <c r="A28" i="8"/>
  <c r="P27" i="8"/>
  <c r="V27" i="8" s="1"/>
  <c r="O27" i="8"/>
  <c r="U27" i="8" s="1"/>
  <c r="N17" i="9"/>
  <c r="N18" i="9" s="1"/>
  <c r="L17" i="9"/>
  <c r="P17" i="9"/>
  <c r="O15" i="8"/>
  <c r="U15" i="8" s="1"/>
  <c r="Q15" i="8"/>
  <c r="N15" i="8"/>
  <c r="T15" i="8" s="1"/>
  <c r="P15" i="8"/>
  <c r="V15" i="8" s="1"/>
  <c r="B17" i="8"/>
  <c r="R15" i="8"/>
  <c r="X15" i="8" s="1"/>
  <c r="M15" i="8"/>
  <c r="S15" i="8" s="1"/>
  <c r="B51" i="8"/>
  <c r="P14" i="6"/>
  <c r="V13" i="6"/>
  <c r="X13" i="6"/>
  <c r="R14" i="6"/>
  <c r="A22" i="6"/>
  <c r="Q21" i="6"/>
  <c r="W21" i="6" s="1"/>
  <c r="N21" i="6"/>
  <c r="M21" i="6"/>
  <c r="O21" i="6"/>
  <c r="U21" i="6" s="1"/>
  <c r="R21" i="6"/>
  <c r="X21" i="6" s="1"/>
  <c r="P21" i="6"/>
  <c r="S14" i="8"/>
  <c r="W20" i="6"/>
  <c r="Q16" i="8"/>
  <c r="W16" i="8" s="1"/>
  <c r="R16" i="8"/>
  <c r="X16" i="8" s="1"/>
  <c r="O16" i="8"/>
  <c r="U16" i="8" s="1"/>
  <c r="P16" i="8"/>
  <c r="V16" i="8" s="1"/>
  <c r="M16" i="8"/>
  <c r="S16" i="8" s="1"/>
  <c r="N16" i="8"/>
  <c r="T16" i="8" s="1"/>
  <c r="B24" i="6"/>
  <c r="V14" i="8"/>
  <c r="Q14" i="6"/>
  <c r="W13" i="6"/>
  <c r="M14" i="6"/>
  <c r="S13" i="6"/>
  <c r="N28" i="8" l="1"/>
  <c r="T28" i="8" s="1"/>
  <c r="O28" i="8"/>
  <c r="U28" i="8" s="1"/>
  <c r="M28" i="8"/>
  <c r="S28" i="8" s="1"/>
  <c r="Q28" i="8"/>
  <c r="W28" i="8" s="1"/>
  <c r="P28" i="8"/>
  <c r="V28" i="8" s="1"/>
  <c r="R28" i="8"/>
  <c r="X28" i="8" s="1"/>
  <c r="A29" i="8"/>
  <c r="M17" i="9"/>
  <c r="Q17" i="9"/>
  <c r="O17" i="9"/>
  <c r="O18" i="9" s="1"/>
  <c r="P18" i="9"/>
  <c r="L18" i="9"/>
  <c r="T21" i="6"/>
  <c r="N17" i="8"/>
  <c r="T17" i="8" s="1"/>
  <c r="B18" i="8"/>
  <c r="R17" i="8"/>
  <c r="X17" i="8" s="1"/>
  <c r="O17" i="8"/>
  <c r="Q17" i="8"/>
  <c r="W17" i="8" s="1"/>
  <c r="P17" i="8"/>
  <c r="V17" i="8" s="1"/>
  <c r="M17" i="8"/>
  <c r="S17" i="8" s="1"/>
  <c r="B52" i="8"/>
  <c r="W15" i="8"/>
  <c r="B25" i="6"/>
  <c r="S21" i="6"/>
  <c r="A23" i="6"/>
  <c r="P22" i="6"/>
  <c r="V22" i="6" s="1"/>
  <c r="O22" i="6"/>
  <c r="U22" i="6" s="1"/>
  <c r="N22" i="6"/>
  <c r="T22" i="6" s="1"/>
  <c r="M22" i="6"/>
  <c r="S22" i="6" s="1"/>
  <c r="R22" i="6"/>
  <c r="Q22" i="6"/>
  <c r="V21" i="6"/>
  <c r="R29" i="8" l="1"/>
  <c r="X29" i="8" s="1"/>
  <c r="N29" i="8"/>
  <c r="T29" i="8" s="1"/>
  <c r="A30" i="8"/>
  <c r="P29" i="8"/>
  <c r="V29" i="8" s="1"/>
  <c r="O29" i="8"/>
  <c r="U29" i="8" s="1"/>
  <c r="Q29" i="8"/>
  <c r="W29" i="8" s="1"/>
  <c r="M29" i="8"/>
  <c r="S29" i="8" s="1"/>
  <c r="M18" i="9"/>
  <c r="Q18" i="9"/>
  <c r="B26" i="6"/>
  <c r="P18" i="8"/>
  <c r="R18" i="8"/>
  <c r="X18" i="8" s="1"/>
  <c r="M18" i="8"/>
  <c r="S18" i="8" s="1"/>
  <c r="Q18" i="8"/>
  <c r="B19" i="8"/>
  <c r="N18" i="8"/>
  <c r="T18" i="8" s="1"/>
  <c r="O18" i="8"/>
  <c r="U18" i="8" s="1"/>
  <c r="A24" i="6"/>
  <c r="N23" i="6"/>
  <c r="R23" i="6"/>
  <c r="X23" i="6" s="1"/>
  <c r="P23" i="6"/>
  <c r="M23" i="6"/>
  <c r="O23" i="6"/>
  <c r="U23" i="6" s="1"/>
  <c r="Q23" i="6"/>
  <c r="W23" i="6" s="1"/>
  <c r="W22" i="6"/>
  <c r="X22" i="6"/>
  <c r="B53" i="8"/>
  <c r="U17" i="8"/>
  <c r="M30" i="8" l="1"/>
  <c r="S30" i="8" s="1"/>
  <c r="R30" i="8"/>
  <c r="X30" i="8" s="1"/>
  <c r="A31" i="8"/>
  <c r="O30" i="8"/>
  <c r="U30" i="8" s="1"/>
  <c r="N30" i="8"/>
  <c r="T30" i="8" s="1"/>
  <c r="P30" i="8"/>
  <c r="V30" i="8" s="1"/>
  <c r="Q30" i="8"/>
  <c r="W30" i="8" s="1"/>
  <c r="V18" i="8"/>
  <c r="T23" i="6"/>
  <c r="W18" i="8"/>
  <c r="A25" i="6"/>
  <c r="R24" i="6"/>
  <c r="Q24" i="6"/>
  <c r="W24" i="6" s="1"/>
  <c r="O24" i="6"/>
  <c r="U24" i="6" s="1"/>
  <c r="P24" i="6"/>
  <c r="V24" i="6" s="1"/>
  <c r="N24" i="6"/>
  <c r="T24" i="6" s="1"/>
  <c r="M24" i="6"/>
  <c r="S24" i="6" s="1"/>
  <c r="B54" i="8"/>
  <c r="S23" i="6"/>
  <c r="V23" i="6"/>
  <c r="Q19" i="8"/>
  <c r="W19" i="8" s="1"/>
  <c r="O19" i="8"/>
  <c r="P19" i="8"/>
  <c r="V19" i="8" s="1"/>
  <c r="M19" i="8"/>
  <c r="B20" i="8"/>
  <c r="N19" i="8"/>
  <c r="T19" i="8" s="1"/>
  <c r="R19" i="8"/>
  <c r="X19" i="8" s="1"/>
  <c r="B27" i="6"/>
  <c r="Q31" i="8" l="1"/>
  <c r="W31" i="8" s="1"/>
  <c r="R31" i="8"/>
  <c r="X31" i="8" s="1"/>
  <c r="A32" i="8"/>
  <c r="P31" i="8"/>
  <c r="V31" i="8" s="1"/>
  <c r="M31" i="8"/>
  <c r="S31" i="8" s="1"/>
  <c r="N31" i="8"/>
  <c r="T31" i="8" s="1"/>
  <c r="O31" i="8"/>
  <c r="U31" i="8" s="1"/>
  <c r="A26" i="6"/>
  <c r="M25" i="6"/>
  <c r="S25" i="6" s="1"/>
  <c r="O25" i="6"/>
  <c r="U25" i="6" s="1"/>
  <c r="N25" i="6"/>
  <c r="T25" i="6" s="1"/>
  <c r="R25" i="6"/>
  <c r="X25" i="6" s="1"/>
  <c r="P25" i="6"/>
  <c r="Q25" i="6"/>
  <c r="U19" i="8"/>
  <c r="O21" i="8"/>
  <c r="S19" i="8"/>
  <c r="B28" i="6"/>
  <c r="B55" i="8"/>
  <c r="Q20" i="8"/>
  <c r="P20" i="8"/>
  <c r="V20" i="8" s="1"/>
  <c r="R20" i="8"/>
  <c r="N20" i="8"/>
  <c r="O20" i="8"/>
  <c r="U20" i="8" s="1"/>
  <c r="M20" i="8"/>
  <c r="S20" i="8" s="1"/>
  <c r="X24" i="6"/>
  <c r="N32" i="8" l="1"/>
  <c r="T32" i="8" s="1"/>
  <c r="Q32" i="8"/>
  <c r="W32" i="8" s="1"/>
  <c r="O32" i="8"/>
  <c r="U32" i="8" s="1"/>
  <c r="P32" i="8"/>
  <c r="V32" i="8" s="1"/>
  <c r="R32" i="8"/>
  <c r="X32" i="8" s="1"/>
  <c r="M32" i="8"/>
  <c r="S32" i="8" s="1"/>
  <c r="A33" i="8"/>
  <c r="P21" i="8"/>
  <c r="P22" i="8" s="1"/>
  <c r="W20" i="8"/>
  <c r="Q21" i="8"/>
  <c r="U21" i="8"/>
  <c r="O22" i="8"/>
  <c r="V25" i="6"/>
  <c r="T20" i="8"/>
  <c r="N21" i="8"/>
  <c r="X20" i="8"/>
  <c r="R21" i="8"/>
  <c r="B29" i="6"/>
  <c r="B56" i="8"/>
  <c r="W25" i="6"/>
  <c r="M21" i="8"/>
  <c r="A27" i="6"/>
  <c r="O26" i="6"/>
  <c r="U26" i="6" s="1"/>
  <c r="R26" i="6"/>
  <c r="X26" i="6" s="1"/>
  <c r="M26" i="6"/>
  <c r="S26" i="6" s="1"/>
  <c r="P26" i="6"/>
  <c r="V26" i="6" s="1"/>
  <c r="N26" i="6"/>
  <c r="T26" i="6" s="1"/>
  <c r="Q26" i="6"/>
  <c r="W26" i="6" s="1"/>
  <c r="V21" i="8" l="1"/>
  <c r="O33" i="8"/>
  <c r="U33" i="8" s="1"/>
  <c r="R33" i="8"/>
  <c r="X33" i="8" s="1"/>
  <c r="Q33" i="8"/>
  <c r="W33" i="8" s="1"/>
  <c r="M33" i="8"/>
  <c r="S33" i="8" s="1"/>
  <c r="N33" i="8"/>
  <c r="T33" i="8" s="1"/>
  <c r="A34" i="8"/>
  <c r="P33" i="8"/>
  <c r="V33" i="8" s="1"/>
  <c r="B57" i="8"/>
  <c r="R22" i="8"/>
  <c r="X21" i="8"/>
  <c r="S21" i="8"/>
  <c r="M22" i="8"/>
  <c r="A28" i="6"/>
  <c r="O27" i="6"/>
  <c r="U27" i="6" s="1"/>
  <c r="M27" i="6"/>
  <c r="S27" i="6" s="1"/>
  <c r="Q27" i="6"/>
  <c r="W27" i="6" s="1"/>
  <c r="R27" i="6"/>
  <c r="X27" i="6" s="1"/>
  <c r="N27" i="6"/>
  <c r="T27" i="6" s="1"/>
  <c r="P27" i="6"/>
  <c r="V27" i="6" s="1"/>
  <c r="T21" i="8"/>
  <c r="N22" i="8"/>
  <c r="Q22" i="8"/>
  <c r="W21" i="8"/>
  <c r="A35" i="8" l="1"/>
  <c r="O34" i="8"/>
  <c r="U34" i="8" s="1"/>
  <c r="Q34" i="8"/>
  <c r="W34" i="8" s="1"/>
  <c r="N34" i="8"/>
  <c r="T34" i="8" s="1"/>
  <c r="P34" i="8"/>
  <c r="V34" i="8" s="1"/>
  <c r="M34" i="8"/>
  <c r="S34" i="8" s="1"/>
  <c r="R34" i="8"/>
  <c r="X34" i="8" s="1"/>
  <c r="B58" i="8"/>
  <c r="A29" i="6"/>
  <c r="O28" i="6"/>
  <c r="U28" i="6" s="1"/>
  <c r="Q28" i="6"/>
  <c r="W28" i="6" s="1"/>
  <c r="P28" i="6"/>
  <c r="V28" i="6" s="1"/>
  <c r="M28" i="6"/>
  <c r="S28" i="6" s="1"/>
  <c r="R28" i="6"/>
  <c r="X28" i="6" s="1"/>
  <c r="N28" i="6"/>
  <c r="T28" i="6" s="1"/>
  <c r="O35" i="8" l="1"/>
  <c r="U35" i="8" s="1"/>
  <c r="A36" i="8"/>
  <c r="M35" i="8"/>
  <c r="S35" i="8" s="1"/>
  <c r="R35" i="8"/>
  <c r="X35" i="8" s="1"/>
  <c r="P35" i="8"/>
  <c r="V35" i="8" s="1"/>
  <c r="N35" i="8"/>
  <c r="T35" i="8" s="1"/>
  <c r="Q35" i="8"/>
  <c r="W35" i="8" s="1"/>
  <c r="B59" i="8"/>
  <c r="A35" i="6"/>
  <c r="P29" i="6"/>
  <c r="Q29" i="6"/>
  <c r="N29" i="6"/>
  <c r="O29" i="6"/>
  <c r="M29" i="6"/>
  <c r="R29" i="6"/>
  <c r="A37" i="8" l="1"/>
  <c r="Q36" i="8"/>
  <c r="W36" i="8" s="1"/>
  <c r="M36" i="8"/>
  <c r="S36" i="8" s="1"/>
  <c r="N36" i="8"/>
  <c r="T36" i="8" s="1"/>
  <c r="O36" i="8"/>
  <c r="U36" i="8" s="1"/>
  <c r="P36" i="8"/>
  <c r="V36" i="8" s="1"/>
  <c r="R36" i="8"/>
  <c r="X36" i="8" s="1"/>
  <c r="R35" i="6"/>
  <c r="A36" i="6"/>
  <c r="A37" i="6" s="1"/>
  <c r="O35" i="6"/>
  <c r="Q35" i="6"/>
  <c r="M35" i="6"/>
  <c r="P35" i="6"/>
  <c r="N35" i="6"/>
  <c r="V29" i="6"/>
  <c r="P30" i="6"/>
  <c r="S29" i="6"/>
  <c r="M30" i="6"/>
  <c r="X29" i="6"/>
  <c r="R30" i="6"/>
  <c r="B60" i="8"/>
  <c r="U29" i="6"/>
  <c r="O30" i="6"/>
  <c r="T29" i="6"/>
  <c r="N30" i="6"/>
  <c r="W29" i="6"/>
  <c r="Q30" i="6"/>
  <c r="M37" i="8" l="1"/>
  <c r="S37" i="8" s="1"/>
  <c r="R37" i="8"/>
  <c r="X37" i="8" s="1"/>
  <c r="O37" i="8"/>
  <c r="U37" i="8" s="1"/>
  <c r="P37" i="8"/>
  <c r="V37" i="8" s="1"/>
  <c r="N37" i="8"/>
  <c r="T37" i="8" s="1"/>
  <c r="A38" i="8"/>
  <c r="Q37" i="8"/>
  <c r="W37" i="8" s="1"/>
  <c r="T35" i="6"/>
  <c r="V35" i="6"/>
  <c r="O31" i="6"/>
  <c r="U30" i="6"/>
  <c r="R31" i="6"/>
  <c r="X30" i="6"/>
  <c r="S35" i="6"/>
  <c r="W35" i="6"/>
  <c r="U35" i="6"/>
  <c r="M31" i="6"/>
  <c r="S30" i="6"/>
  <c r="M37" i="6"/>
  <c r="S37" i="6" s="1"/>
  <c r="N37" i="6"/>
  <c r="T37" i="6" s="1"/>
  <c r="A38" i="6"/>
  <c r="R37" i="6"/>
  <c r="X37" i="6" s="1"/>
  <c r="Q37" i="6"/>
  <c r="W37" i="6" s="1"/>
  <c r="P37" i="6"/>
  <c r="V37" i="6" s="1"/>
  <c r="O37" i="6"/>
  <c r="U37" i="6" s="1"/>
  <c r="N31" i="6"/>
  <c r="T30" i="6"/>
  <c r="Q31" i="6"/>
  <c r="W30" i="6"/>
  <c r="V30" i="6"/>
  <c r="P31" i="6"/>
  <c r="X35" i="6"/>
  <c r="Q38" i="8" l="1"/>
  <c r="W38" i="8" s="1"/>
  <c r="N38" i="8"/>
  <c r="T38" i="8" s="1"/>
  <c r="M38" i="8"/>
  <c r="S38" i="8" s="1"/>
  <c r="O38" i="8"/>
  <c r="U38" i="8" s="1"/>
  <c r="A39" i="8"/>
  <c r="R38" i="8"/>
  <c r="X38" i="8" s="1"/>
  <c r="P38" i="8"/>
  <c r="V38" i="8" s="1"/>
  <c r="A39" i="6"/>
  <c r="N38" i="6"/>
  <c r="T38" i="6" s="1"/>
  <c r="P38" i="6"/>
  <c r="V38" i="6" s="1"/>
  <c r="M38" i="6"/>
  <c r="R38" i="6"/>
  <c r="X38" i="6" s="1"/>
  <c r="O38" i="6"/>
  <c r="Q38" i="6"/>
  <c r="W38" i="6" s="1"/>
  <c r="A40" i="8" l="1"/>
  <c r="M39" i="8"/>
  <c r="S39" i="8" s="1"/>
  <c r="O39" i="8"/>
  <c r="U39" i="8" s="1"/>
  <c r="N39" i="8"/>
  <c r="T39" i="8" s="1"/>
  <c r="P39" i="8"/>
  <c r="V39" i="8" s="1"/>
  <c r="R39" i="8"/>
  <c r="X39" i="8" s="1"/>
  <c r="Q39" i="8"/>
  <c r="W39" i="8" s="1"/>
  <c r="S38" i="6"/>
  <c r="R45" i="6"/>
  <c r="A40" i="6"/>
  <c r="A41" i="6" s="1"/>
  <c r="A42" i="6" s="1"/>
  <c r="A43" i="6" s="1"/>
  <c r="A44" i="6" s="1"/>
  <c r="O39" i="6"/>
  <c r="U39" i="6" s="1"/>
  <c r="Q39" i="6"/>
  <c r="W39" i="6" s="1"/>
  <c r="R39" i="6"/>
  <c r="X39" i="6" s="1"/>
  <c r="P39" i="6"/>
  <c r="V39" i="6" s="1"/>
  <c r="N39" i="6"/>
  <c r="T39" i="6" s="1"/>
  <c r="M39" i="6"/>
  <c r="S39" i="6" s="1"/>
  <c r="U38" i="6"/>
  <c r="N45" i="6"/>
  <c r="Q45" i="6"/>
  <c r="O45" i="6" l="1"/>
  <c r="N40" i="8"/>
  <c r="A46" i="8"/>
  <c r="M40" i="8"/>
  <c r="P40" i="8"/>
  <c r="O40" i="8"/>
  <c r="Q40" i="8"/>
  <c r="W40" i="8" s="1"/>
  <c r="R40" i="8"/>
  <c r="R46" i="6"/>
  <c r="X45" i="6"/>
  <c r="R4" i="6"/>
  <c r="R5" i="6" s="1"/>
  <c r="O46" i="6"/>
  <c r="U45" i="6"/>
  <c r="O4" i="6"/>
  <c r="O5" i="6" s="1"/>
  <c r="N46" i="6"/>
  <c r="T45" i="6"/>
  <c r="N4" i="6"/>
  <c r="N5" i="6" s="1"/>
  <c r="P45" i="6"/>
  <c r="M45" i="6"/>
  <c r="Q46" i="6"/>
  <c r="W45" i="6"/>
  <c r="Q4" i="6"/>
  <c r="Q5" i="6" s="1"/>
  <c r="U40" i="8" l="1"/>
  <c r="O41" i="8"/>
  <c r="V40" i="8"/>
  <c r="P41" i="8"/>
  <c r="S40" i="8"/>
  <c r="M41" i="8"/>
  <c r="P46" i="8"/>
  <c r="V46" i="8" s="1"/>
  <c r="R46" i="8"/>
  <c r="X46" i="8" s="1"/>
  <c r="M46" i="8"/>
  <c r="S46" i="8" s="1"/>
  <c r="A47" i="8"/>
  <c r="O46" i="8"/>
  <c r="U46" i="8" s="1"/>
  <c r="N46" i="8"/>
  <c r="T46" i="8" s="1"/>
  <c r="Q46" i="8"/>
  <c r="W46" i="8" s="1"/>
  <c r="T40" i="8"/>
  <c r="N41" i="8"/>
  <c r="R41" i="8"/>
  <c r="X40" i="8"/>
  <c r="Q41" i="8"/>
  <c r="P46" i="6"/>
  <c r="V45" i="6"/>
  <c r="P4" i="6"/>
  <c r="P5" i="6" s="1"/>
  <c r="S45" i="6"/>
  <c r="M46" i="6"/>
  <c r="M4" i="6"/>
  <c r="M5" i="6" s="1"/>
  <c r="X41" i="8" l="1"/>
  <c r="R42" i="8"/>
  <c r="P42" i="8"/>
  <c r="V41" i="8"/>
  <c r="M42" i="8"/>
  <c r="S41" i="8"/>
  <c r="N47" i="8"/>
  <c r="T47" i="8" s="1"/>
  <c r="R47" i="8"/>
  <c r="X47" i="8" s="1"/>
  <c r="M47" i="8"/>
  <c r="S47" i="8" s="1"/>
  <c r="O47" i="8"/>
  <c r="U47" i="8" s="1"/>
  <c r="P47" i="8"/>
  <c r="V47" i="8" s="1"/>
  <c r="A48" i="8"/>
  <c r="Q47" i="8"/>
  <c r="W47" i="8" s="1"/>
  <c r="U41" i="8"/>
  <c r="O42" i="8"/>
  <c r="T41" i="8"/>
  <c r="N42" i="8"/>
  <c r="W41" i="8"/>
  <c r="Q42" i="8"/>
  <c r="Q48" i="8" l="1"/>
  <c r="W48" i="8" s="1"/>
  <c r="P48" i="8"/>
  <c r="V48" i="8" s="1"/>
  <c r="M48" i="8"/>
  <c r="S48" i="8" s="1"/>
  <c r="A49" i="8"/>
  <c r="R48" i="8"/>
  <c r="X48" i="8" s="1"/>
  <c r="O48" i="8"/>
  <c r="U48" i="8" s="1"/>
  <c r="N48" i="8"/>
  <c r="T48" i="8" s="1"/>
  <c r="P49" i="8" l="1"/>
  <c r="V49" i="8" s="1"/>
  <c r="Q49" i="8"/>
  <c r="W49" i="8" s="1"/>
  <c r="N49" i="8"/>
  <c r="T49" i="8" s="1"/>
  <c r="M49" i="8"/>
  <c r="S49" i="8" s="1"/>
  <c r="O49" i="8"/>
  <c r="U49" i="8" s="1"/>
  <c r="R49" i="8"/>
  <c r="X49" i="8" s="1"/>
  <c r="A50" i="8"/>
  <c r="A51" i="8" l="1"/>
  <c r="N50" i="8"/>
  <c r="T50" i="8" s="1"/>
  <c r="O50" i="8"/>
  <c r="U50" i="8" s="1"/>
  <c r="R50" i="8"/>
  <c r="X50" i="8" s="1"/>
  <c r="Q50" i="8"/>
  <c r="W50" i="8" s="1"/>
  <c r="M50" i="8"/>
  <c r="S50" i="8" s="1"/>
  <c r="P50" i="8"/>
  <c r="V50" i="8" s="1"/>
  <c r="Q51" i="8" l="1"/>
  <c r="W51" i="8" s="1"/>
  <c r="P51" i="8"/>
  <c r="V51" i="8" s="1"/>
  <c r="R51" i="8"/>
  <c r="X51" i="8" s="1"/>
  <c r="N51" i="8"/>
  <c r="T51" i="8" s="1"/>
  <c r="A52" i="8"/>
  <c r="M51" i="8"/>
  <c r="S51" i="8" s="1"/>
  <c r="O51" i="8"/>
  <c r="U51" i="8" s="1"/>
  <c r="A53" i="8" l="1"/>
  <c r="R52" i="8"/>
  <c r="X52" i="8" s="1"/>
  <c r="M52" i="8"/>
  <c r="S52" i="8" s="1"/>
  <c r="P52" i="8"/>
  <c r="V52" i="8" s="1"/>
  <c r="N52" i="8"/>
  <c r="T52" i="8" s="1"/>
  <c r="Q52" i="8"/>
  <c r="W52" i="8" s="1"/>
  <c r="O52" i="8"/>
  <c r="U52" i="8" s="1"/>
  <c r="R53" i="8" l="1"/>
  <c r="X53" i="8" s="1"/>
  <c r="O53" i="8"/>
  <c r="U53" i="8" s="1"/>
  <c r="N53" i="8"/>
  <c r="T53" i="8" s="1"/>
  <c r="M53" i="8"/>
  <c r="S53" i="8" s="1"/>
  <c r="P53" i="8"/>
  <c r="V53" i="8" s="1"/>
  <c r="A54" i="8"/>
  <c r="Q53" i="8"/>
  <c r="W53" i="8" s="1"/>
  <c r="R54" i="8" l="1"/>
  <c r="X54" i="8" s="1"/>
  <c r="Q54" i="8"/>
  <c r="W54" i="8" s="1"/>
  <c r="N54" i="8"/>
  <c r="T54" i="8" s="1"/>
  <c r="M54" i="8"/>
  <c r="S54" i="8" s="1"/>
  <c r="A55" i="8"/>
  <c r="O54" i="8"/>
  <c r="U54" i="8" s="1"/>
  <c r="P54" i="8"/>
  <c r="V54" i="8" s="1"/>
  <c r="O55" i="8" l="1"/>
  <c r="U55" i="8" s="1"/>
  <c r="R55" i="8"/>
  <c r="X55" i="8" s="1"/>
  <c r="P55" i="8"/>
  <c r="V55" i="8" s="1"/>
  <c r="M55" i="8"/>
  <c r="S55" i="8" s="1"/>
  <c r="N55" i="8"/>
  <c r="T55" i="8" s="1"/>
  <c r="Q55" i="8"/>
  <c r="W55" i="8" s="1"/>
  <c r="A56" i="8"/>
  <c r="R56" i="8" l="1"/>
  <c r="X56" i="8" s="1"/>
  <c r="O56" i="8"/>
  <c r="U56" i="8" s="1"/>
  <c r="N56" i="8"/>
  <c r="T56" i="8" s="1"/>
  <c r="M56" i="8"/>
  <c r="S56" i="8" s="1"/>
  <c r="Q56" i="8"/>
  <c r="W56" i="8" s="1"/>
  <c r="A57" i="8"/>
  <c r="P56" i="8"/>
  <c r="V56" i="8" s="1"/>
  <c r="P57" i="8" l="1"/>
  <c r="V57" i="8" s="1"/>
  <c r="R57" i="8"/>
  <c r="X57" i="8" s="1"/>
  <c r="N57" i="8"/>
  <c r="T57" i="8" s="1"/>
  <c r="Q57" i="8"/>
  <c r="W57" i="8" s="1"/>
  <c r="O57" i="8"/>
  <c r="U57" i="8" s="1"/>
  <c r="M57" i="8"/>
  <c r="S57" i="8" s="1"/>
  <c r="A58" i="8"/>
  <c r="R58" i="8" l="1"/>
  <c r="X58" i="8" s="1"/>
  <c r="N58" i="8"/>
  <c r="T58" i="8" s="1"/>
  <c r="M58" i="8"/>
  <c r="S58" i="8" s="1"/>
  <c r="P58" i="8"/>
  <c r="V58" i="8" s="1"/>
  <c r="O58" i="8"/>
  <c r="U58" i="8" s="1"/>
  <c r="Q58" i="8"/>
  <c r="W58" i="8" s="1"/>
  <c r="A59" i="8"/>
  <c r="Q59" i="8" l="1"/>
  <c r="W59" i="8" s="1"/>
  <c r="R59" i="8"/>
  <c r="X59" i="8" s="1"/>
  <c r="M59" i="8"/>
  <c r="S59" i="8" s="1"/>
  <c r="N59" i="8"/>
  <c r="T59" i="8" s="1"/>
  <c r="O59" i="8"/>
  <c r="U59" i="8" s="1"/>
  <c r="A60" i="8"/>
  <c r="P59" i="8"/>
  <c r="V59" i="8" s="1"/>
  <c r="Q60" i="8" l="1"/>
  <c r="R60" i="8"/>
  <c r="X60" i="8" s="1"/>
  <c r="M60" i="8"/>
  <c r="S60" i="8" s="1"/>
  <c r="P60" i="8"/>
  <c r="V60" i="8" s="1"/>
  <c r="O60" i="8"/>
  <c r="U60" i="8" s="1"/>
  <c r="N60" i="8"/>
  <c r="T60" i="8" s="1"/>
  <c r="N61" i="8"/>
  <c r="N62" i="8" s="1"/>
  <c r="P61" i="8"/>
  <c r="V61" i="8" s="1"/>
  <c r="R61" i="8"/>
  <c r="X61" i="8" s="1"/>
  <c r="R62" i="8"/>
  <c r="T61" i="8" l="1"/>
  <c r="P5" i="8"/>
  <c r="P6" i="8" s="1"/>
  <c r="P62" i="8"/>
  <c r="N5" i="8"/>
  <c r="N6" i="8" s="1"/>
  <c r="R5" i="8"/>
  <c r="R6" i="8" s="1"/>
  <c r="M61" i="8"/>
  <c r="O61" i="8"/>
  <c r="W60" i="8"/>
  <c r="Q61" i="8"/>
  <c r="M62" i="8" l="1"/>
  <c r="M5" i="8"/>
  <c r="S61" i="8"/>
  <c r="O5" i="8"/>
  <c r="O6" i="8" s="1"/>
  <c r="O62" i="8"/>
  <c r="U61" i="8"/>
  <c r="Q5" i="8"/>
  <c r="Q6" i="8" s="1"/>
  <c r="Q62" i="8"/>
  <c r="W61" i="8"/>
  <c r="M38" i="9"/>
  <c r="M39" i="9" s="1"/>
  <c r="L38" i="9"/>
  <c r="Q38" i="9"/>
  <c r="N38" i="9"/>
  <c r="O38" i="9"/>
  <c r="P38" i="9"/>
  <c r="B5" i="8" l="1"/>
  <c r="M6" i="8"/>
  <c r="L39" i="9"/>
  <c r="Q39" i="9"/>
  <c r="P39" i="9"/>
  <c r="N39" i="9"/>
  <c r="O39" i="9"/>
  <c r="M3" i="9" l="1"/>
  <c r="M4" i="9" s="1"/>
  <c r="M5" i="9" s="1"/>
  <c r="M67" i="9"/>
  <c r="O3" i="9" l="1"/>
  <c r="O4" i="9" s="1"/>
  <c r="O5" i="9" s="1"/>
  <c r="O67" i="9"/>
  <c r="N67" i="9"/>
  <c r="N3" i="9"/>
  <c r="N4" i="9" s="1"/>
  <c r="N5" i="9" s="1"/>
  <c r="Q67" i="9"/>
  <c r="Q3" i="9"/>
  <c r="Q4" i="9" s="1"/>
  <c r="Q5" i="9" s="1"/>
  <c r="P3" i="9"/>
  <c r="P4" i="9" s="1"/>
  <c r="P5" i="9" s="1"/>
  <c r="P67" i="9"/>
  <c r="L3" i="9"/>
  <c r="L4" i="9" s="1"/>
  <c r="L5" i="9" s="1"/>
  <c r="L67" i="9"/>
</calcChain>
</file>

<file path=xl/sharedStrings.xml><?xml version="1.0" encoding="utf-8"?>
<sst xmlns="http://schemas.openxmlformats.org/spreadsheetml/2006/main" count="1017" uniqueCount="232">
  <si>
    <t>calories</t>
  </si>
  <si>
    <t>Backpack food nutrition calculator</t>
  </si>
  <si>
    <t>Breakfast</t>
  </si>
  <si>
    <t>box</t>
  </si>
  <si>
    <t>TJ's Organic High fiber Os</t>
  </si>
  <si>
    <t>quantity</t>
  </si>
  <si>
    <t>unit</t>
  </si>
  <si>
    <t>description</t>
  </si>
  <si>
    <t>servings per unit</t>
  </si>
  <si>
    <t>fat, g</t>
  </si>
  <si>
    <t>sodium, mg</t>
  </si>
  <si>
    <t>protein, g</t>
  </si>
  <si>
    <t>fiber, g</t>
  </si>
  <si>
    <t>sugar, g</t>
  </si>
  <si>
    <t>per serving</t>
  </si>
  <si>
    <t>total per person per day</t>
  </si>
  <si>
    <t>no. of people</t>
  </si>
  <si>
    <t>no. of meals</t>
  </si>
  <si>
    <t>bag</t>
  </si>
  <si>
    <t>TJ's Hemp Hearts Granola</t>
  </si>
  <si>
    <t>Safeway Signature Select Instant Nonfat Dry Milk</t>
  </si>
  <si>
    <t>TJ's Dried Wild Blueberries</t>
  </si>
  <si>
    <t>% RDA</t>
  </si>
  <si>
    <t>RDA</t>
  </si>
  <si>
    <t>subtotal</t>
  </si>
  <si>
    <t>TJ's Unsulfured dried pear slices</t>
  </si>
  <si>
    <t>Lunch and Snacks</t>
  </si>
  <si>
    <t>TJ's Unsweetened &amp; Unsulfured Dried Pineapple Slices</t>
  </si>
  <si>
    <t>TJ's 50% Less Salt Roasted &amp; Salted Whole Cashews</t>
  </si>
  <si>
    <t>TJ's Natual Turkey Jerky Teriyaki</t>
  </si>
  <si>
    <t>TJ's Dry Roasted &amp; Unsalted Oregon Hazel Nuts</t>
  </si>
  <si>
    <t>TJ's Wild King Salmon Jerky</t>
  </si>
  <si>
    <t>Ak-Mak Crackers</t>
  </si>
  <si>
    <t>TJ's Roasted Seaweed with Sea Salt</t>
  </si>
  <si>
    <t>TJ's Just Beets</t>
  </si>
  <si>
    <t>TJ's Crispy Crunchy Okra</t>
  </si>
  <si>
    <t>TJ's Crispy Crunchy Broccoli Florets</t>
  </si>
  <si>
    <t>Dinners</t>
  </si>
  <si>
    <t>Alpine Aire Pineapple Orange Chicken</t>
  </si>
  <si>
    <t>Community Market Vegetarian Chili</t>
  </si>
  <si>
    <t>Alpine Aire Thai Chicken</t>
  </si>
  <si>
    <t>Alpine Aire Honey Lime Chicken</t>
  </si>
  <si>
    <t>Tuesday soup</t>
  </si>
  <si>
    <t>Monday soup</t>
  </si>
  <si>
    <t>Wednesday soup</t>
  </si>
  <si>
    <t>Thursday soup</t>
  </si>
  <si>
    <t>Friday soup</t>
  </si>
  <si>
    <t>cup</t>
  </si>
  <si>
    <t>approximation - shared, don't know soups or veggie chili nutrition</t>
  </si>
  <si>
    <t>Alpine Aire Mesquite BBQ Seasoned Chicken with Beans and Rice</t>
  </si>
  <si>
    <t>Total:</t>
  </si>
  <si>
    <t>TJ's Freeze Dried Blueberries</t>
  </si>
  <si>
    <t>TJ's Freeze Dried Raspberries</t>
  </si>
  <si>
    <t>TJ's Freeze Dried Strawberries</t>
  </si>
  <si>
    <t>TJ's Organic High fiber Os (Sara and Chris)</t>
  </si>
  <si>
    <t>TJ's Hemp Hearts Granola (Sara and Chris)</t>
  </si>
  <si>
    <t>Safeway Signature Select Instant Nonfat Dry Milk (Trevor and Chris)</t>
  </si>
  <si>
    <t>TJ's Very Berry Clusters (Trevor)</t>
  </si>
  <si>
    <t>yellow = buy</t>
  </si>
  <si>
    <t>can</t>
  </si>
  <si>
    <t>TJ's Multigrain Pita Chips with Sesame Seeds</t>
  </si>
  <si>
    <t>TJ's Inner Peas</t>
  </si>
  <si>
    <t>TJ's 3 Seed Sweet Potato Crackers</t>
  </si>
  <si>
    <t>TJ's 3 Seed Beet Crackers</t>
  </si>
  <si>
    <t>TJ's Dried Flattened Banana</t>
  </si>
  <si>
    <t>TJ's Just Mango Slices</t>
  </si>
  <si>
    <t>TJ's Unsweetened Unsulfured Dried Bing Cherries</t>
  </si>
  <si>
    <t>TJ's Unsulfured and Unsweetened New Zealand Sweet Apple Rings</t>
  </si>
  <si>
    <t>TJ's 50% Less Salt Dry Roasted &amp; Salted Almonds</t>
  </si>
  <si>
    <t>Planter's Lightly Salted Dry Roasted Peanuts</t>
  </si>
  <si>
    <t>TJ's Happy Trekking Almonds, Cashews, Pistachios, Chocolate, Cranberries &amp; Cherries</t>
  </si>
  <si>
    <t>Updated 8/1/2018</t>
  </si>
  <si>
    <t>Pre-ground caffeinated coffee beans</t>
  </si>
  <si>
    <t>Pre-ground decaffeinated coffee beans</t>
  </si>
  <si>
    <t>Olive oil</t>
  </si>
  <si>
    <t>pine nuts</t>
  </si>
  <si>
    <t>couccous</t>
  </si>
  <si>
    <t>sun dried tomatoes</t>
  </si>
  <si>
    <t>chicken</t>
  </si>
  <si>
    <t>Alpine Aire Santa Fe Black Beans &amp; Rice (meal 1)</t>
  </si>
  <si>
    <t>dried mushrooms</t>
  </si>
  <si>
    <t>Eating Right Spicy Thai Noodle Soup (need 1 more cup)</t>
  </si>
  <si>
    <t>TJ's Organic Honey Crunch n' Oats (Megan)</t>
  </si>
  <si>
    <t>Better Than Milk Soy Powder (Sara and Megan)</t>
  </si>
  <si>
    <t>Tbsp</t>
  </si>
  <si>
    <t>onion</t>
  </si>
  <si>
    <t>cloves</t>
  </si>
  <si>
    <t>fresh gsrlic</t>
  </si>
  <si>
    <t>fresh onion</t>
  </si>
  <si>
    <t>Knorr Pesto sauce mix (meal 2)</t>
  </si>
  <si>
    <t>Barilla whole grain thin spaghetti</t>
  </si>
  <si>
    <t>Eating Right Potato Leek Soup</t>
  </si>
  <si>
    <t>Eating Right MisoNoodle Soup</t>
  </si>
  <si>
    <t>Chicken Mushroom Couscous wet flavor mix (sherry, soy sauce, TBD: meal 3)</t>
  </si>
  <si>
    <t>calories/day/person</t>
  </si>
  <si>
    <t>2018 Desolation with family and friends</t>
  </si>
  <si>
    <t>Nature's Path Pumpkin Seed and Flax Granola</t>
  </si>
  <si>
    <t>TJ's Organic Pea Protein Powder Vanilla</t>
  </si>
  <si>
    <t>bottle</t>
  </si>
  <si>
    <t>hide?</t>
  </si>
  <si>
    <t>TJ's Dried Bing Cherries</t>
  </si>
  <si>
    <t>TJ's Just Mango Slices Dried</t>
  </si>
  <si>
    <t>TJ's Roasted &amp; Salted Cashew Pieces</t>
  </si>
  <si>
    <t>people</t>
  </si>
  <si>
    <t>meals</t>
  </si>
  <si>
    <t>% RDA per person per day</t>
  </si>
  <si>
    <t>total per day</t>
  </si>
  <si>
    <t>category</t>
  </si>
  <si>
    <t>cereal</t>
  </si>
  <si>
    <t>milk</t>
  </si>
  <si>
    <t>crackers</t>
  </si>
  <si>
    <t>nuts</t>
  </si>
  <si>
    <t>jerky</t>
  </si>
  <si>
    <t>dried fruit</t>
  </si>
  <si>
    <t>freeze dried dinners</t>
  </si>
  <si>
    <t>dried vegetables</t>
  </si>
  <si>
    <t>trail mix</t>
  </si>
  <si>
    <t>TJ's Cauliflower Crisps Snack</t>
  </si>
  <si>
    <t>TJ's Bite Size Everything Crackers</t>
  </si>
  <si>
    <t>TJ's Seasoned Kale Chips</t>
  </si>
  <si>
    <t>Peak Refuel Sweet Pork and Rice (2 nights)</t>
  </si>
  <si>
    <t>Backpacker's Pantry Chana Masala (2 nights)</t>
  </si>
  <si>
    <t>Patagonia Provisions Organic Black Bean Soup (1 night)</t>
  </si>
  <si>
    <t>Mountain House Pad Thai with Chicken (1 night)</t>
  </si>
  <si>
    <t>Mountain House Mexican Style Adobo Rice &amp; Chicken (1 night)</t>
  </si>
  <si>
    <t>USRDA: assume little or no chloresterol</t>
  </si>
  <si>
    <t>Mountain House Spaghetti with Meat Sauce (1 night)</t>
  </si>
  <si>
    <t>TJ's New Zealand Sweet Apple Rings Dried</t>
  </si>
  <si>
    <t>bar</t>
  </si>
  <si>
    <t>dessert bars</t>
  </si>
  <si>
    <t>TJ's Simply Nutty Bars - Dark Chocolate, Nuts and Sea Salt</t>
  </si>
  <si>
    <t>TJ's Omega Trek Mix - Dried Cranberry and Roasted Nuts</t>
  </si>
  <si>
    <t>Nabisco  Wheat Thins - Ranch</t>
  </si>
  <si>
    <t>Triscuit - Avocado, Cilantro &amp; Lime</t>
  </si>
  <si>
    <t>TJ's Natural Turkey Jerky - Original</t>
  </si>
  <si>
    <t>TJ's Natual Turkey Jerky - Teriyaki</t>
  </si>
  <si>
    <t>TJ's Simply Nutty Bars - Dark Chocolate, Walnut, Peanut, Fig and Date</t>
  </si>
  <si>
    <t>TJ's Peanut Butter Chewy Coated &amp; Drizzled Granola Bars</t>
  </si>
  <si>
    <t>TJ's These Peanuts Go on a Date Bars</t>
  </si>
  <si>
    <t>Clif Bar - Crunchy Peanut Butter</t>
  </si>
  <si>
    <t>Clif Bar - Cool Mint Chocolate</t>
  </si>
  <si>
    <t>Clif Bar - White Chocolate Macadamia Nut</t>
  </si>
  <si>
    <t>Clif Bar - Chocolate Brownie</t>
  </si>
  <si>
    <t>BAD if above target:</t>
  </si>
  <si>
    <t>eat bars, dried fruits and trail mix on trail to burn it fast</t>
  </si>
  <si>
    <t>2021 Hilton Lakes</t>
  </si>
  <si>
    <t>2021 Williamson</t>
  </si>
  <si>
    <t>2018 Sequoia</t>
  </si>
  <si>
    <t>Alpine Aire Grilled Chicken Jambalaya</t>
  </si>
  <si>
    <t>Grilled Chicken with Spinach Alfredo Pasta</t>
  </si>
  <si>
    <t>TJ's Sesame Honey Cashews</t>
  </si>
  <si>
    <t>need to add 8 oz cashew pea milks each breakfast</t>
  </si>
  <si>
    <t>2022 Dana Meadows to Agnew Meadows</t>
  </si>
  <si>
    <t>need to buy</t>
  </si>
  <si>
    <t>TJ's 50% Less Salt Roasted &amp; Salted Peanuts</t>
  </si>
  <si>
    <t>TJ's Almonds, Cranberries &amp; Cashews Trek Mix</t>
  </si>
  <si>
    <t>Peak Refuel Chicken Teriyaki Rice</t>
  </si>
  <si>
    <t>Backpacker's Pantry Kathmandu Curry</t>
  </si>
  <si>
    <t>Backpacker's Pantry Cuban Coconut Black Beans &amp; Rice</t>
  </si>
  <si>
    <t>Backpacker's Pantry Three Sisters Southwestern Quinoa &amp; Beans</t>
  </si>
  <si>
    <t>fortified milk</t>
  </si>
  <si>
    <t>Signature Select Instant Nonfat Dry Milk</t>
  </si>
  <si>
    <t>calcium, mg</t>
  </si>
  <si>
    <t>packed?</t>
  </si>
  <si>
    <t>packed</t>
  </si>
  <si>
    <t>TJ's Everything but the Bagel Seasoned Bite Sized Crackers</t>
  </si>
  <si>
    <t>TJ's Shredded Bite Sized Wheats</t>
  </si>
  <si>
    <t>unit wt, oz</t>
  </si>
  <si>
    <t>wt crried in, oz</t>
  </si>
  <si>
    <t>bag in box</t>
  </si>
  <si>
    <t>3 bags in box</t>
  </si>
  <si>
    <t>total</t>
  </si>
  <si>
    <t>oz</t>
  </si>
  <si>
    <t>lb</t>
  </si>
  <si>
    <t>lb per day</t>
  </si>
  <si>
    <t>2023 Silver Divide</t>
  </si>
  <si>
    <t>Breakfasts</t>
  </si>
  <si>
    <t>days</t>
  </si>
  <si>
    <t>sat fat, g</t>
  </si>
  <si>
    <t>chlor, mg</t>
  </si>
  <si>
    <t>containers</t>
  </si>
  <si>
    <t>servs per cont</t>
  </si>
  <si>
    <t>calcium, g</t>
  </si>
  <si>
    <t>Lunches</t>
  </si>
  <si>
    <t>Meal</t>
  </si>
  <si>
    <t>Item</t>
  </si>
  <si>
    <t>Total brought</t>
  </si>
  <si>
    <t>Amount per person per day</t>
  </si>
  <si>
    <t>USRDA</t>
  </si>
  <si>
    <r>
      <t xml:space="preserve">Percentage  </t>
    </r>
    <r>
      <rPr>
        <b/>
        <i/>
        <sz val="10"/>
        <color rgb="FFFF0000"/>
        <rFont val="Arial"/>
        <family val="2"/>
      </rPr>
      <t>bring calcium pills?</t>
    </r>
  </si>
  <si>
    <t>Calories per pound of fat (controversial)</t>
  </si>
  <si>
    <t>Daily caloric deficit</t>
  </si>
  <si>
    <t>Estimated calorie burn - male 56 years 5' 11' 194 lb very active</t>
  </si>
  <si>
    <t>Trader Joe's Shredded Bit Size Wheats</t>
  </si>
  <si>
    <t>Trader Joe's Dried Soft &amp; Juicy Mandarins</t>
  </si>
  <si>
    <t>Kirkland Original Turkey Jerky</t>
  </si>
  <si>
    <t>Nabisco Tomato &amp; Basil Wheat Thins</t>
  </si>
  <si>
    <t>Trader Joe's Pita Chips</t>
  </si>
  <si>
    <t>Solely Dried Organic Pineapple Rings</t>
  </si>
  <si>
    <t>Firepot Freeze Dried Smoky Tomato Paella</t>
  </si>
  <si>
    <t>Good To Go Freeze Dried Indian Korma</t>
  </si>
  <si>
    <t>Peak Refuel Freeze Dried Butternut Dal Bhat</t>
  </si>
  <si>
    <t>Good To Go Freeze Dried Pad Thai</t>
  </si>
  <si>
    <t>Good To Go Freeze Dried Cuban Rice Bowl</t>
  </si>
  <si>
    <t>Trader Joe's Crispy Crunchy Dried Okra</t>
  </si>
  <si>
    <t>Edward and Sons Instant Miso Soup 2.9</t>
  </si>
  <si>
    <t>Trader Joe's Dried Coconut Strips</t>
  </si>
  <si>
    <t>Trader Joe's Organic Roasted Seaweed with Sea Salt</t>
  </si>
  <si>
    <t>calculations: being brought</t>
  </si>
  <si>
    <t>net weight, oz</t>
  </si>
  <si>
    <t>net wt, oz</t>
  </si>
  <si>
    <t>Weight to be lost if I eat everything, lb</t>
  </si>
  <si>
    <t>Signature Select Deluxe Mixed Nuts</t>
  </si>
  <si>
    <t>2024 Goddard</t>
  </si>
  <si>
    <t>Backpacker's Pantry White Bean, Chicken and Green Chile Stew</t>
  </si>
  <si>
    <t>Alpine Aire Mexican Style Grilled Chicken Bowl with Rice and Beans</t>
  </si>
  <si>
    <t>Mountain House Mexican Style Adobo Rice and Chicken</t>
  </si>
  <si>
    <t>Backpacker's Pantry Cuban Coconut Black Beans and Rice</t>
  </si>
  <si>
    <t>Alpine Aire Spicy Sausage Bolognese</t>
  </si>
  <si>
    <t>Good to Go Mexican Quinoa Bowl</t>
  </si>
  <si>
    <t>Trader Joe's Seeds &amp; Grains Crispbread</t>
  </si>
  <si>
    <t>avg cal/day</t>
  </si>
  <si>
    <t>Trader Joe's 50% Less Sodium Roasted and Salted Cashews</t>
  </si>
  <si>
    <t>Signature Select Dry Roasted Peanuts</t>
  </si>
  <si>
    <t>Trader Joe's Freeze Dried Fig Slices Unsweetened &amp; Unsulfured</t>
  </si>
  <si>
    <t>Trader Joe's Freeze Dried Mango Unsweetened &amp; Unsulfured</t>
  </si>
  <si>
    <t>Alter Eco Minto Blackout</t>
  </si>
  <si>
    <t>Trader Joe's Oven Dried Red and Yellow Bell Pepper Crisps</t>
  </si>
  <si>
    <t>Trader Joe's Freeze Dried Raspberries Unsweetened &amp; Unsulfured</t>
  </si>
  <si>
    <t>Trader Joe's Freeze Dried Blueberries Unsweetened &amp; Unsulfured</t>
  </si>
  <si>
    <t>Signature Select Instant Nonfat Dry Milk (3 1-qt packets)</t>
  </si>
  <si>
    <t xml:space="preserve">Percentage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</si>
</sst>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9" fontId="0" fillId="0" borderId="0" xfId="0" applyNumberFormat="1"/>
    <xf numFmtId="0" fontId="2" fillId="0" borderId="0" xfId="0" applyFont="1"/>
    <xf numFmtId="0" fontId="1" fillId="0" borderId="0" xfId="0" applyFont="1"/>
    <xf numFmtId="1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0" borderId="2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/>
    </xf>
    <xf numFmtId="9" fontId="0" fillId="2" borderId="0" xfId="0" applyNumberFormat="1" applyFill="1"/>
    <xf numFmtId="0" fontId="0" fillId="0" borderId="5" xfId="0" applyBorder="1"/>
    <xf numFmtId="0" fontId="0" fillId="0" borderId="6" xfId="0" applyBorder="1"/>
    <xf numFmtId="9" fontId="0" fillId="3" borderId="0" xfId="0" applyNumberFormat="1" applyFill="1"/>
    <xf numFmtId="0" fontId="4" fillId="0" borderId="0" xfId="0" applyFont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1" fontId="2" fillId="0" borderId="0" xfId="0" applyNumberFormat="1" applyFont="1"/>
    <xf numFmtId="9" fontId="0" fillId="4" borderId="0" xfId="0" applyNumberFormat="1" applyFill="1"/>
    <xf numFmtId="1" fontId="2" fillId="0" borderId="1" xfId="0" quotePrefix="1" applyNumberFormat="1" applyFont="1" applyBorder="1"/>
    <xf numFmtId="1" fontId="3" fillId="0" borderId="0" xfId="0" applyNumberFormat="1" applyFont="1"/>
    <xf numFmtId="0" fontId="5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9" xfId="0" applyBorder="1"/>
    <xf numFmtId="1" fontId="2" fillId="0" borderId="9" xfId="0" quotePrefix="1" applyNumberFormat="1" applyFont="1" applyBorder="1"/>
    <xf numFmtId="9" fontId="0" fillId="0" borderId="9" xfId="0" applyNumberFormat="1" applyBorder="1"/>
    <xf numFmtId="0" fontId="0" fillId="0" borderId="9" xfId="0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9" fontId="6" fillId="4" borderId="0" xfId="0" applyNumberFormat="1" applyFont="1" applyFill="1" applyAlignment="1">
      <alignment horizontal="center"/>
    </xf>
    <xf numFmtId="9" fontId="6" fillId="2" borderId="0" xfId="0" applyNumberFormat="1" applyFont="1" applyFill="1" applyAlignment="1">
      <alignment horizontal="center"/>
    </xf>
    <xf numFmtId="9" fontId="6" fillId="3" borderId="0" xfId="0" applyNumberFormat="1" applyFont="1" applyFill="1" applyAlignment="1">
      <alignment horizontal="center"/>
    </xf>
    <xf numFmtId="1" fontId="6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/>
    <xf numFmtId="1" fontId="6" fillId="0" borderId="1" xfId="0" quotePrefix="1" applyNumberFormat="1" applyFont="1" applyBorder="1"/>
    <xf numFmtId="9" fontId="6" fillId="0" borderId="1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0" fontId="6" fillId="3" borderId="1" xfId="0" applyFont="1" applyFill="1" applyBorder="1"/>
    <xf numFmtId="9" fontId="6" fillId="0" borderId="0" xfId="0" applyNumberFormat="1" applyFont="1"/>
    <xf numFmtId="0" fontId="1" fillId="0" borderId="1" xfId="0" applyFont="1" applyBorder="1"/>
    <xf numFmtId="0" fontId="6" fillId="3" borderId="2" xfId="0" applyFont="1" applyFill="1" applyBorder="1" applyAlignment="1">
      <alignment horizontal="center"/>
    </xf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9" fontId="6" fillId="4" borderId="0" xfId="0" applyNumberFormat="1" applyFont="1" applyFill="1"/>
    <xf numFmtId="9" fontId="6" fillId="2" borderId="0" xfId="0" applyNumberFormat="1" applyFont="1" applyFill="1"/>
    <xf numFmtId="9" fontId="6" fillId="3" borderId="0" xfId="0" applyNumberFormat="1" applyFont="1" applyFill="1"/>
    <xf numFmtId="164" fontId="6" fillId="0" borderId="7" xfId="0" applyNumberFormat="1" applyFon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3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0" fillId="2" borderId="1" xfId="0" applyNumberForma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5"/>
  <sheetViews>
    <sheetView workbookViewId="0"/>
  </sheetViews>
  <sheetFormatPr defaultRowHeight="12.75" x14ac:dyDescent="0.2"/>
  <cols>
    <col min="1" max="1" width="11.5703125" bestFit="1" customWidth="1"/>
    <col min="2" max="2" width="11.140625" bestFit="1" customWidth="1"/>
    <col min="5" max="5" width="73.7109375" bestFit="1" customWidth="1"/>
    <col min="6" max="6" width="14.5703125" bestFit="1" customWidth="1"/>
    <col min="9" max="9" width="10.7109375" bestFit="1" customWidth="1"/>
    <col min="27" max="27" width="10.7109375" bestFit="1" customWidth="1"/>
  </cols>
  <sheetData>
    <row r="1" spans="1:30" x14ac:dyDescent="0.2">
      <c r="A1" t="s">
        <v>1</v>
      </c>
    </row>
    <row r="2" spans="1:30" x14ac:dyDescent="0.2">
      <c r="A2" s="2" t="s">
        <v>95</v>
      </c>
    </row>
    <row r="3" spans="1:30" x14ac:dyDescent="0.2">
      <c r="A3" s="2" t="s">
        <v>71</v>
      </c>
    </row>
    <row r="5" spans="1:30" x14ac:dyDescent="0.2">
      <c r="A5" s="2" t="s">
        <v>50</v>
      </c>
      <c r="B5" s="29">
        <f>M5</f>
        <v>2099.416666666667</v>
      </c>
      <c r="C5" s="2" t="s">
        <v>94</v>
      </c>
      <c r="M5" s="4">
        <f t="shared" ref="M5:R5" si="0">SUM(M21,M41,M61)</f>
        <v>2099.416666666667</v>
      </c>
      <c r="N5" s="4">
        <f t="shared" si="0"/>
        <v>71.69583333333334</v>
      </c>
      <c r="O5" s="4">
        <f t="shared" si="0"/>
        <v>1779.1979166666665</v>
      </c>
      <c r="P5" s="4">
        <f t="shared" si="0"/>
        <v>40.106250000000003</v>
      </c>
      <c r="Q5" s="4">
        <f t="shared" si="0"/>
        <v>87.391666666666652</v>
      </c>
      <c r="R5" s="4">
        <f t="shared" si="0"/>
        <v>72.572916666666671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2">
      <c r="E6" s="25" t="s">
        <v>58</v>
      </c>
      <c r="M6" s="1">
        <f>M5/2000</f>
        <v>1.0497083333333335</v>
      </c>
      <c r="N6" s="1">
        <f>N5/61</f>
        <v>1.1753415300546448</v>
      </c>
      <c r="O6" s="1">
        <f>O5/2000</f>
        <v>0.88959895833333325</v>
      </c>
      <c r="P6" s="1">
        <f>P5/25</f>
        <v>1.6042500000000002</v>
      </c>
      <c r="Q6" s="1">
        <f>Q5/38</f>
        <v>2.2997807017543854</v>
      </c>
      <c r="R6" s="1">
        <f>R5/60</f>
        <v>1.2095486111111111</v>
      </c>
    </row>
    <row r="7" spans="1:30" x14ac:dyDescent="0.2">
      <c r="A7" s="8" t="s">
        <v>2</v>
      </c>
    </row>
    <row r="8" spans="1:30" x14ac:dyDescent="0.2">
      <c r="G8" s="2" t="s">
        <v>14</v>
      </c>
      <c r="M8" s="2" t="s">
        <v>15</v>
      </c>
      <c r="S8" s="2" t="s">
        <v>22</v>
      </c>
      <c r="Y8" s="2" t="s">
        <v>23</v>
      </c>
    </row>
    <row r="9" spans="1:30" ht="13.5" thickBot="1" x14ac:dyDescent="0.25">
      <c r="A9" s="9" t="s">
        <v>16</v>
      </c>
      <c r="B9" s="8" t="s">
        <v>17</v>
      </c>
      <c r="C9" s="9" t="s">
        <v>5</v>
      </c>
      <c r="D9" s="8" t="s">
        <v>6</v>
      </c>
      <c r="E9" s="8" t="s">
        <v>7</v>
      </c>
      <c r="F9" s="8" t="s">
        <v>8</v>
      </c>
      <c r="G9" s="8" t="s">
        <v>0</v>
      </c>
      <c r="H9" s="8" t="s">
        <v>9</v>
      </c>
      <c r="I9" s="8" t="s">
        <v>10</v>
      </c>
      <c r="J9" s="8" t="s">
        <v>12</v>
      </c>
      <c r="K9" s="8" t="s">
        <v>13</v>
      </c>
      <c r="L9" s="8" t="s">
        <v>11</v>
      </c>
      <c r="M9" s="8" t="s">
        <v>0</v>
      </c>
      <c r="N9" s="8" t="s">
        <v>9</v>
      </c>
      <c r="O9" s="8" t="s">
        <v>10</v>
      </c>
      <c r="P9" s="8" t="s">
        <v>12</v>
      </c>
      <c r="Q9" s="8" t="s">
        <v>13</v>
      </c>
      <c r="R9" s="8" t="s">
        <v>11</v>
      </c>
      <c r="S9" s="8" t="s">
        <v>0</v>
      </c>
      <c r="T9" s="8" t="s">
        <v>9</v>
      </c>
      <c r="U9" s="8" t="s">
        <v>10</v>
      </c>
      <c r="V9" s="8" t="s">
        <v>12</v>
      </c>
      <c r="W9" s="8" t="s">
        <v>13</v>
      </c>
      <c r="X9" s="8" t="s">
        <v>11</v>
      </c>
      <c r="Y9" s="8" t="s">
        <v>0</v>
      </c>
      <c r="Z9" s="8" t="s">
        <v>9</v>
      </c>
      <c r="AA9" s="8" t="s">
        <v>10</v>
      </c>
      <c r="AB9" s="8" t="s">
        <v>12</v>
      </c>
      <c r="AC9" s="8" t="s">
        <v>13</v>
      </c>
      <c r="AD9" s="8" t="s">
        <v>11</v>
      </c>
    </row>
    <row r="10" spans="1:30" ht="13.5" thickBot="1" x14ac:dyDescent="0.25">
      <c r="A10" s="7">
        <v>4</v>
      </c>
      <c r="B10" s="7">
        <v>3</v>
      </c>
      <c r="C10" s="10">
        <v>1</v>
      </c>
      <c r="D10" s="5" t="s">
        <v>3</v>
      </c>
      <c r="E10" s="11" t="s">
        <v>54</v>
      </c>
      <c r="F10" s="5">
        <v>8</v>
      </c>
      <c r="G10" s="5">
        <v>180</v>
      </c>
      <c r="H10" s="5">
        <v>1</v>
      </c>
      <c r="I10" s="5">
        <v>110</v>
      </c>
      <c r="J10" s="5">
        <v>9</v>
      </c>
      <c r="K10" s="5">
        <v>9</v>
      </c>
      <c r="L10" s="5">
        <v>6</v>
      </c>
      <c r="M10" s="22">
        <f t="shared" ref="M10:M20" si="1">G10*F10*C10/(B10*A10)</f>
        <v>120</v>
      </c>
      <c r="N10" s="22">
        <f t="shared" ref="N10:N20" si="2">H10*F10*C10/(B10*A10)</f>
        <v>0.66666666666666663</v>
      </c>
      <c r="O10" s="22">
        <f t="shared" ref="O10:O20" si="3">I10*F10*C10/(B10*A10)</f>
        <v>73.333333333333329</v>
      </c>
      <c r="P10" s="22">
        <f t="shared" ref="P10:P20" si="4">J10*F10*C10/(B10*A10)</f>
        <v>6</v>
      </c>
      <c r="Q10" s="22">
        <f t="shared" ref="Q10:Q20" si="5">K10*F10*C10/(B10*A10)</f>
        <v>6</v>
      </c>
      <c r="R10" s="22">
        <f t="shared" ref="R10:R20" si="6">L10*F10*C10/(B10*A10)</f>
        <v>4</v>
      </c>
      <c r="S10" s="6">
        <f t="shared" ref="S10:S21" si="7">M10/Y10</f>
        <v>0.06</v>
      </c>
      <c r="T10" s="6">
        <f t="shared" ref="T10:T21" si="8">N10/Z10</f>
        <v>1.092896174863388E-2</v>
      </c>
      <c r="U10" s="6">
        <f t="shared" ref="U10:U21" si="9">O10/AA10</f>
        <v>3.6666666666666667E-2</v>
      </c>
      <c r="V10" s="6">
        <f t="shared" ref="V10:V21" si="10">P10/AB10</f>
        <v>0.24</v>
      </c>
      <c r="W10" s="6">
        <f t="shared" ref="W10:W21" si="11">Q10/AC10</f>
        <v>0.15789473684210525</v>
      </c>
      <c r="X10" s="6">
        <f t="shared" ref="X10:X21" si="12">R10/AD10</f>
        <v>6.6666666666666666E-2</v>
      </c>
      <c r="Y10" s="5">
        <v>2000</v>
      </c>
      <c r="Z10" s="5">
        <v>61</v>
      </c>
      <c r="AA10" s="5">
        <v>2000</v>
      </c>
      <c r="AB10" s="5">
        <v>25</v>
      </c>
      <c r="AC10" s="5">
        <v>38</v>
      </c>
      <c r="AD10" s="5">
        <v>60</v>
      </c>
    </row>
    <row r="11" spans="1:30" ht="13.5" thickBot="1" x14ac:dyDescent="0.25">
      <c r="A11" s="15">
        <f>A10</f>
        <v>4</v>
      </c>
      <c r="B11" s="15">
        <f>B10</f>
        <v>3</v>
      </c>
      <c r="C11" s="12">
        <v>1</v>
      </c>
      <c r="D11" s="5" t="s">
        <v>3</v>
      </c>
      <c r="E11" s="11" t="s">
        <v>55</v>
      </c>
      <c r="F11" s="5">
        <v>6</v>
      </c>
      <c r="G11" s="5">
        <v>260</v>
      </c>
      <c r="H11" s="5">
        <v>10</v>
      </c>
      <c r="I11" s="5">
        <v>45</v>
      </c>
      <c r="J11" s="5">
        <v>5</v>
      </c>
      <c r="K11" s="5">
        <v>10</v>
      </c>
      <c r="L11" s="5">
        <v>6</v>
      </c>
      <c r="M11" s="22">
        <f t="shared" si="1"/>
        <v>130</v>
      </c>
      <c r="N11" s="22">
        <f t="shared" si="2"/>
        <v>5</v>
      </c>
      <c r="O11" s="22">
        <f t="shared" si="3"/>
        <v>22.5</v>
      </c>
      <c r="P11" s="22">
        <f t="shared" si="4"/>
        <v>2.5</v>
      </c>
      <c r="Q11" s="22">
        <f t="shared" si="5"/>
        <v>5</v>
      </c>
      <c r="R11" s="22">
        <f t="shared" si="6"/>
        <v>3</v>
      </c>
      <c r="S11" s="6">
        <f t="shared" si="7"/>
        <v>6.5000000000000002E-2</v>
      </c>
      <c r="T11" s="6">
        <f t="shared" si="8"/>
        <v>8.1967213114754092E-2</v>
      </c>
      <c r="U11" s="6">
        <f t="shared" si="9"/>
        <v>1.125E-2</v>
      </c>
      <c r="V11" s="6">
        <f t="shared" si="10"/>
        <v>0.1</v>
      </c>
      <c r="W11" s="6">
        <f t="shared" si="11"/>
        <v>0.13157894736842105</v>
      </c>
      <c r="X11" s="6">
        <f t="shared" si="12"/>
        <v>0.05</v>
      </c>
      <c r="Y11" s="5">
        <v>2000</v>
      </c>
      <c r="Z11" s="5">
        <v>61</v>
      </c>
      <c r="AA11" s="5">
        <v>2000</v>
      </c>
      <c r="AB11" s="5">
        <v>25</v>
      </c>
      <c r="AC11" s="5">
        <v>38</v>
      </c>
      <c r="AD11" s="5">
        <v>60</v>
      </c>
    </row>
    <row r="12" spans="1:30" ht="13.5" thickBot="1" x14ac:dyDescent="0.25">
      <c r="A12" s="15">
        <f t="shared" ref="A12:A20" si="13">A11</f>
        <v>4</v>
      </c>
      <c r="B12" s="15">
        <f t="shared" ref="B12:B20" si="14">B11</f>
        <v>3</v>
      </c>
      <c r="C12" s="12">
        <v>1</v>
      </c>
      <c r="D12" s="11" t="s">
        <v>3</v>
      </c>
      <c r="E12" s="11" t="s">
        <v>57</v>
      </c>
      <c r="F12" s="5">
        <v>7</v>
      </c>
      <c r="G12" s="5">
        <v>230</v>
      </c>
      <c r="H12" s="5">
        <v>5</v>
      </c>
      <c r="I12" s="5">
        <v>140</v>
      </c>
      <c r="J12" s="5">
        <v>3</v>
      </c>
      <c r="K12" s="5">
        <v>12</v>
      </c>
      <c r="L12" s="5">
        <v>5</v>
      </c>
      <c r="M12" s="22">
        <f t="shared" si="1"/>
        <v>134.16666666666666</v>
      </c>
      <c r="N12" s="22">
        <f t="shared" si="2"/>
        <v>2.9166666666666665</v>
      </c>
      <c r="O12" s="22">
        <f t="shared" si="3"/>
        <v>81.666666666666671</v>
      </c>
      <c r="P12" s="22">
        <f t="shared" si="4"/>
        <v>1.75</v>
      </c>
      <c r="Q12" s="22">
        <f t="shared" si="5"/>
        <v>7</v>
      </c>
      <c r="R12" s="22">
        <f t="shared" si="6"/>
        <v>2.9166666666666665</v>
      </c>
      <c r="S12" s="6">
        <f t="shared" si="7"/>
        <v>6.7083333333333328E-2</v>
      </c>
      <c r="T12" s="6">
        <f t="shared" si="8"/>
        <v>4.7814207650273222E-2</v>
      </c>
      <c r="U12" s="6">
        <f t="shared" si="9"/>
        <v>4.0833333333333333E-2</v>
      </c>
      <c r="V12" s="6">
        <f t="shared" si="10"/>
        <v>7.0000000000000007E-2</v>
      </c>
      <c r="W12" s="6">
        <f t="shared" si="11"/>
        <v>0.18421052631578946</v>
      </c>
      <c r="X12" s="6">
        <f t="shared" si="12"/>
        <v>4.8611111111111112E-2</v>
      </c>
      <c r="Y12" s="5">
        <v>2000</v>
      </c>
      <c r="Z12" s="5">
        <v>61</v>
      </c>
      <c r="AA12" s="5">
        <v>2000</v>
      </c>
      <c r="AB12" s="5">
        <v>25</v>
      </c>
      <c r="AC12" s="5">
        <v>38</v>
      </c>
      <c r="AD12" s="5">
        <v>60</v>
      </c>
    </row>
    <row r="13" spans="1:30" ht="13.5" thickBot="1" x14ac:dyDescent="0.25">
      <c r="A13" s="15">
        <f t="shared" si="13"/>
        <v>4</v>
      </c>
      <c r="B13" s="15">
        <f t="shared" si="14"/>
        <v>3</v>
      </c>
      <c r="C13" s="12">
        <v>1</v>
      </c>
      <c r="D13" s="11" t="s">
        <v>3</v>
      </c>
      <c r="E13" s="25" t="s">
        <v>82</v>
      </c>
      <c r="F13" s="5">
        <v>13</v>
      </c>
      <c r="G13" s="5">
        <v>120</v>
      </c>
      <c r="H13" s="5">
        <v>1</v>
      </c>
      <c r="I13" s="5">
        <v>135</v>
      </c>
      <c r="J13" s="5">
        <v>2</v>
      </c>
      <c r="K13" s="5">
        <v>6</v>
      </c>
      <c r="L13" s="5">
        <v>2</v>
      </c>
      <c r="M13" s="22">
        <f t="shared" si="1"/>
        <v>130</v>
      </c>
      <c r="N13" s="22">
        <f t="shared" si="2"/>
        <v>1.0833333333333333</v>
      </c>
      <c r="O13" s="22">
        <f t="shared" si="3"/>
        <v>146.25</v>
      </c>
      <c r="P13" s="22">
        <f t="shared" si="4"/>
        <v>2.1666666666666665</v>
      </c>
      <c r="Q13" s="22">
        <f t="shared" si="5"/>
        <v>6.5</v>
      </c>
      <c r="R13" s="22">
        <f t="shared" si="6"/>
        <v>2.1666666666666665</v>
      </c>
      <c r="S13" s="6">
        <f t="shared" si="7"/>
        <v>6.5000000000000002E-2</v>
      </c>
      <c r="T13" s="6">
        <f t="shared" si="8"/>
        <v>1.7759562841530054E-2</v>
      </c>
      <c r="U13" s="6">
        <f t="shared" si="9"/>
        <v>7.3124999999999996E-2</v>
      </c>
      <c r="V13" s="6">
        <f t="shared" si="10"/>
        <v>8.6666666666666656E-2</v>
      </c>
      <c r="W13" s="6">
        <f t="shared" si="11"/>
        <v>0.17105263157894737</v>
      </c>
      <c r="X13" s="6">
        <f t="shared" si="12"/>
        <v>3.6111111111111108E-2</v>
      </c>
      <c r="Y13" s="5">
        <v>2000</v>
      </c>
      <c r="Z13" s="5">
        <v>61</v>
      </c>
      <c r="AA13" s="5">
        <v>2000</v>
      </c>
      <c r="AB13" s="5">
        <v>25</v>
      </c>
      <c r="AC13" s="5">
        <v>38</v>
      </c>
      <c r="AD13" s="5">
        <v>60</v>
      </c>
    </row>
    <row r="14" spans="1:30" ht="13.5" thickBot="1" x14ac:dyDescent="0.25">
      <c r="A14" s="15">
        <f t="shared" si="13"/>
        <v>4</v>
      </c>
      <c r="B14" s="15">
        <f t="shared" si="14"/>
        <v>3</v>
      </c>
      <c r="C14" s="12">
        <v>0.25</v>
      </c>
      <c r="D14" s="11" t="s">
        <v>3</v>
      </c>
      <c r="E14" s="11" t="s">
        <v>56</v>
      </c>
      <c r="F14" s="5">
        <v>32</v>
      </c>
      <c r="G14" s="5">
        <v>80</v>
      </c>
      <c r="H14" s="5">
        <v>0</v>
      </c>
      <c r="I14" s="5">
        <v>125</v>
      </c>
      <c r="J14" s="5">
        <v>0</v>
      </c>
      <c r="K14" s="5">
        <v>12</v>
      </c>
      <c r="L14" s="5">
        <v>8</v>
      </c>
      <c r="M14" s="22">
        <f t="shared" si="1"/>
        <v>53.333333333333336</v>
      </c>
      <c r="N14" s="22">
        <f t="shared" si="2"/>
        <v>0</v>
      </c>
      <c r="O14" s="22">
        <f t="shared" si="3"/>
        <v>83.333333333333329</v>
      </c>
      <c r="P14" s="22">
        <f t="shared" si="4"/>
        <v>0</v>
      </c>
      <c r="Q14" s="22">
        <f t="shared" si="5"/>
        <v>8</v>
      </c>
      <c r="R14" s="22">
        <f t="shared" si="6"/>
        <v>5.333333333333333</v>
      </c>
      <c r="S14" s="6">
        <f t="shared" si="7"/>
        <v>2.6666666666666668E-2</v>
      </c>
      <c r="T14" s="6">
        <f t="shared" si="8"/>
        <v>0</v>
      </c>
      <c r="U14" s="6">
        <f t="shared" si="9"/>
        <v>4.1666666666666664E-2</v>
      </c>
      <c r="V14" s="6">
        <f t="shared" si="10"/>
        <v>0</v>
      </c>
      <c r="W14" s="6">
        <f t="shared" si="11"/>
        <v>0.21052631578947367</v>
      </c>
      <c r="X14" s="6">
        <f t="shared" si="12"/>
        <v>8.8888888888888878E-2</v>
      </c>
      <c r="Y14" s="5">
        <v>2000</v>
      </c>
      <c r="Z14" s="5">
        <v>61</v>
      </c>
      <c r="AA14" s="5">
        <v>2000</v>
      </c>
      <c r="AB14" s="5">
        <v>25</v>
      </c>
      <c r="AC14" s="5">
        <v>38</v>
      </c>
      <c r="AD14" s="5">
        <v>60</v>
      </c>
    </row>
    <row r="15" spans="1:30" ht="13.5" thickBot="1" x14ac:dyDescent="0.25">
      <c r="A15" s="15">
        <f t="shared" si="13"/>
        <v>4</v>
      </c>
      <c r="B15" s="15">
        <f t="shared" si="14"/>
        <v>3</v>
      </c>
      <c r="C15" s="12">
        <v>0.25</v>
      </c>
      <c r="D15" s="11" t="s">
        <v>59</v>
      </c>
      <c r="E15" s="25" t="s">
        <v>83</v>
      </c>
      <c r="F15" s="5">
        <v>32</v>
      </c>
      <c r="G15" s="5">
        <v>90</v>
      </c>
      <c r="H15" s="5">
        <v>1.5</v>
      </c>
      <c r="I15" s="5">
        <v>115</v>
      </c>
      <c r="J15" s="5">
        <v>0</v>
      </c>
      <c r="K15" s="5">
        <v>0</v>
      </c>
      <c r="L15" s="5">
        <v>1</v>
      </c>
      <c r="M15" s="22">
        <f t="shared" si="1"/>
        <v>60</v>
      </c>
      <c r="N15" s="22">
        <f t="shared" si="2"/>
        <v>1</v>
      </c>
      <c r="O15" s="22">
        <f t="shared" si="3"/>
        <v>76.666666666666671</v>
      </c>
      <c r="P15" s="22">
        <f t="shared" si="4"/>
        <v>0</v>
      </c>
      <c r="Q15" s="22">
        <f t="shared" si="5"/>
        <v>0</v>
      </c>
      <c r="R15" s="22">
        <f t="shared" si="6"/>
        <v>0.66666666666666663</v>
      </c>
      <c r="S15" s="6">
        <f t="shared" si="7"/>
        <v>0.03</v>
      </c>
      <c r="T15" s="6">
        <f t="shared" si="8"/>
        <v>1.6393442622950821E-2</v>
      </c>
      <c r="U15" s="6">
        <f t="shared" si="9"/>
        <v>3.8333333333333337E-2</v>
      </c>
      <c r="V15" s="6">
        <f t="shared" si="10"/>
        <v>0</v>
      </c>
      <c r="W15" s="6">
        <f t="shared" si="11"/>
        <v>0</v>
      </c>
      <c r="X15" s="6">
        <f t="shared" si="12"/>
        <v>1.111111111111111E-2</v>
      </c>
      <c r="Y15" s="5">
        <v>2000</v>
      </c>
      <c r="Z15" s="5">
        <v>61</v>
      </c>
      <c r="AA15" s="5">
        <v>2000</v>
      </c>
      <c r="AB15" s="5">
        <v>25</v>
      </c>
      <c r="AC15" s="5">
        <v>38</v>
      </c>
      <c r="AD15" s="5">
        <v>60</v>
      </c>
    </row>
    <row r="16" spans="1:30" ht="13.5" thickBot="1" x14ac:dyDescent="0.25">
      <c r="A16" s="15">
        <f>A14</f>
        <v>4</v>
      </c>
      <c r="B16" s="15">
        <f>B14</f>
        <v>3</v>
      </c>
      <c r="C16" s="12">
        <v>9</v>
      </c>
      <c r="D16" s="11" t="s">
        <v>84</v>
      </c>
      <c r="E16" s="11" t="s">
        <v>73</v>
      </c>
      <c r="F16" s="5">
        <v>1</v>
      </c>
      <c r="G16" s="5">
        <v>1</v>
      </c>
      <c r="H16" s="5">
        <v>0</v>
      </c>
      <c r="I16" s="5">
        <v>5</v>
      </c>
      <c r="J16" s="5">
        <v>0</v>
      </c>
      <c r="K16" s="5">
        <v>0</v>
      </c>
      <c r="L16" s="5">
        <v>0.3</v>
      </c>
      <c r="M16" s="22">
        <f>G16*F16*C16/(B16*A16)</f>
        <v>0.75</v>
      </c>
      <c r="N16" s="22">
        <f>H16*F16*C16/(B16*A16)</f>
        <v>0</v>
      </c>
      <c r="O16" s="22">
        <f>I16*F16*C16/(B16*A16)</f>
        <v>3.75</v>
      </c>
      <c r="P16" s="22">
        <f>J16*F16*C16/(B16*A16)</f>
        <v>0</v>
      </c>
      <c r="Q16" s="22">
        <f>K16*F16*C16/(B16*A16)</f>
        <v>0</v>
      </c>
      <c r="R16" s="22">
        <f>L16*F16*C16/(B16*A16)</f>
        <v>0.22499999999999998</v>
      </c>
      <c r="S16" s="6">
        <f t="shared" ref="S16:W17" si="15">M16/Y16</f>
        <v>3.7500000000000001E-4</v>
      </c>
      <c r="T16" s="6">
        <f t="shared" si="15"/>
        <v>0</v>
      </c>
      <c r="U16" s="6">
        <f t="shared" si="15"/>
        <v>1.8749999999999999E-3</v>
      </c>
      <c r="V16" s="6">
        <f t="shared" si="15"/>
        <v>0</v>
      </c>
      <c r="W16" s="6">
        <f t="shared" si="15"/>
        <v>0</v>
      </c>
      <c r="X16" s="6">
        <f t="shared" si="12"/>
        <v>3.7499999999999994E-3</v>
      </c>
      <c r="Y16" s="5">
        <v>2000</v>
      </c>
      <c r="Z16" s="5">
        <v>61</v>
      </c>
      <c r="AA16" s="5">
        <v>2000</v>
      </c>
      <c r="AB16" s="5">
        <v>25</v>
      </c>
      <c r="AC16" s="5">
        <v>38</v>
      </c>
      <c r="AD16" s="5">
        <v>60</v>
      </c>
    </row>
    <row r="17" spans="1:30" ht="13.5" thickBot="1" x14ac:dyDescent="0.25">
      <c r="A17" s="15">
        <f>A15</f>
        <v>4</v>
      </c>
      <c r="B17" s="15">
        <f>B15</f>
        <v>3</v>
      </c>
      <c r="C17" s="12">
        <v>7</v>
      </c>
      <c r="D17" s="11" t="s">
        <v>84</v>
      </c>
      <c r="E17" s="11" t="s">
        <v>72</v>
      </c>
      <c r="F17" s="5">
        <v>1</v>
      </c>
      <c r="G17" s="5">
        <v>1</v>
      </c>
      <c r="H17" s="5">
        <v>0</v>
      </c>
      <c r="I17" s="5">
        <v>5</v>
      </c>
      <c r="J17" s="5">
        <v>0</v>
      </c>
      <c r="K17" s="5">
        <v>0</v>
      </c>
      <c r="L17" s="5">
        <v>0.3</v>
      </c>
      <c r="M17" s="22">
        <f>G17*F17*C17/(B17*A17)</f>
        <v>0.58333333333333337</v>
      </c>
      <c r="N17" s="22">
        <f>H17*F17*C17/(B17*A17)</f>
        <v>0</v>
      </c>
      <c r="O17" s="22">
        <f>I17*F17*C17/(B17*A17)</f>
        <v>2.9166666666666665</v>
      </c>
      <c r="P17" s="22">
        <f>J17*F17*C17/(B17*A17)</f>
        <v>0</v>
      </c>
      <c r="Q17" s="22">
        <f>K17*F17*C17/(B17*A17)</f>
        <v>0</v>
      </c>
      <c r="R17" s="22">
        <f>L17*F17*C17/(B17*A17)</f>
        <v>0.17500000000000002</v>
      </c>
      <c r="S17" s="6">
        <f t="shared" si="15"/>
        <v>2.9166666666666669E-4</v>
      </c>
      <c r="T17" s="6">
        <f t="shared" si="15"/>
        <v>0</v>
      </c>
      <c r="U17" s="6">
        <f t="shared" si="15"/>
        <v>1.4583333333333332E-3</v>
      </c>
      <c r="V17" s="6">
        <f t="shared" si="15"/>
        <v>0</v>
      </c>
      <c r="W17" s="6">
        <f t="shared" si="15"/>
        <v>0</v>
      </c>
      <c r="X17" s="6">
        <f t="shared" si="12"/>
        <v>2.9166666666666668E-3</v>
      </c>
      <c r="Y17" s="5">
        <v>2000</v>
      </c>
      <c r="Z17" s="5">
        <v>61</v>
      </c>
      <c r="AA17" s="5">
        <v>2000</v>
      </c>
      <c r="AB17" s="5">
        <v>25</v>
      </c>
      <c r="AC17" s="5">
        <v>38</v>
      </c>
      <c r="AD17" s="5">
        <v>60</v>
      </c>
    </row>
    <row r="18" spans="1:30" ht="13.5" thickBot="1" x14ac:dyDescent="0.25">
      <c r="A18" s="15">
        <f t="shared" si="13"/>
        <v>4</v>
      </c>
      <c r="B18" s="15">
        <f t="shared" si="14"/>
        <v>3</v>
      </c>
      <c r="C18" s="12">
        <v>1</v>
      </c>
      <c r="D18" s="11" t="s">
        <v>18</v>
      </c>
      <c r="E18" s="11" t="s">
        <v>51</v>
      </c>
      <c r="F18" s="5">
        <v>1</v>
      </c>
      <c r="G18" s="5">
        <v>130</v>
      </c>
      <c r="H18" s="5">
        <v>0</v>
      </c>
      <c r="I18" s="5">
        <v>0</v>
      </c>
      <c r="J18" s="5">
        <v>6</v>
      </c>
      <c r="K18" s="5">
        <v>25</v>
      </c>
      <c r="L18" s="5">
        <v>1</v>
      </c>
      <c r="M18" s="22">
        <f t="shared" si="1"/>
        <v>10.833333333333334</v>
      </c>
      <c r="N18" s="22">
        <f t="shared" si="2"/>
        <v>0</v>
      </c>
      <c r="O18" s="22">
        <f t="shared" si="3"/>
        <v>0</v>
      </c>
      <c r="P18" s="22">
        <f t="shared" si="4"/>
        <v>0.5</v>
      </c>
      <c r="Q18" s="22">
        <f t="shared" si="5"/>
        <v>2.0833333333333335</v>
      </c>
      <c r="R18" s="22">
        <f t="shared" si="6"/>
        <v>8.3333333333333329E-2</v>
      </c>
      <c r="S18" s="6">
        <f t="shared" si="7"/>
        <v>5.4166666666666669E-3</v>
      </c>
      <c r="T18" s="6">
        <f t="shared" si="8"/>
        <v>0</v>
      </c>
      <c r="U18" s="6">
        <f t="shared" si="9"/>
        <v>0</v>
      </c>
      <c r="V18" s="6">
        <f t="shared" si="10"/>
        <v>0.02</v>
      </c>
      <c r="W18" s="6">
        <f t="shared" si="11"/>
        <v>5.4824561403508776E-2</v>
      </c>
      <c r="X18" s="6">
        <f t="shared" si="12"/>
        <v>1.3888888888888887E-3</v>
      </c>
      <c r="Y18" s="5">
        <v>2000</v>
      </c>
      <c r="Z18" s="5">
        <v>61</v>
      </c>
      <c r="AA18" s="5">
        <v>2000</v>
      </c>
      <c r="AB18" s="5">
        <v>25</v>
      </c>
      <c r="AC18" s="5">
        <v>38</v>
      </c>
      <c r="AD18" s="5">
        <v>60</v>
      </c>
    </row>
    <row r="19" spans="1:30" ht="13.5" thickBot="1" x14ac:dyDescent="0.25">
      <c r="A19" s="15">
        <f t="shared" si="13"/>
        <v>4</v>
      </c>
      <c r="B19" s="15">
        <f t="shared" si="14"/>
        <v>3</v>
      </c>
      <c r="C19" s="12">
        <v>1</v>
      </c>
      <c r="D19" s="11" t="s">
        <v>18</v>
      </c>
      <c r="E19" s="11" t="s">
        <v>52</v>
      </c>
      <c r="F19" s="5">
        <v>1</v>
      </c>
      <c r="G19" s="5">
        <v>130</v>
      </c>
      <c r="H19" s="5">
        <v>0.5</v>
      </c>
      <c r="I19" s="5">
        <v>5</v>
      </c>
      <c r="J19" s="5">
        <v>11</v>
      </c>
      <c r="K19" s="5">
        <v>14</v>
      </c>
      <c r="L19" s="5">
        <v>2</v>
      </c>
      <c r="M19" s="22">
        <f t="shared" si="1"/>
        <v>10.833333333333334</v>
      </c>
      <c r="N19" s="22">
        <f t="shared" si="2"/>
        <v>4.1666666666666664E-2</v>
      </c>
      <c r="O19" s="22">
        <f t="shared" si="3"/>
        <v>0.41666666666666669</v>
      </c>
      <c r="P19" s="22">
        <f t="shared" si="4"/>
        <v>0.91666666666666663</v>
      </c>
      <c r="Q19" s="22">
        <f t="shared" si="5"/>
        <v>1.1666666666666667</v>
      </c>
      <c r="R19" s="22">
        <f t="shared" si="6"/>
        <v>0.16666666666666666</v>
      </c>
      <c r="S19" s="6">
        <f t="shared" si="7"/>
        <v>5.4166666666666669E-3</v>
      </c>
      <c r="T19" s="6">
        <f t="shared" si="8"/>
        <v>6.8306010928961749E-4</v>
      </c>
      <c r="U19" s="6">
        <f t="shared" si="9"/>
        <v>2.0833333333333335E-4</v>
      </c>
      <c r="V19" s="6">
        <f t="shared" si="10"/>
        <v>3.6666666666666667E-2</v>
      </c>
      <c r="W19" s="6">
        <f t="shared" si="11"/>
        <v>3.0701754385964914E-2</v>
      </c>
      <c r="X19" s="6">
        <f t="shared" si="12"/>
        <v>2.7777777777777775E-3</v>
      </c>
      <c r="Y19" s="5">
        <v>2000</v>
      </c>
      <c r="Z19" s="5">
        <v>61</v>
      </c>
      <c r="AA19" s="5">
        <v>2000</v>
      </c>
      <c r="AB19" s="5">
        <v>25</v>
      </c>
      <c r="AC19" s="5">
        <v>38</v>
      </c>
      <c r="AD19" s="5">
        <v>60</v>
      </c>
    </row>
    <row r="20" spans="1:30" ht="13.5" thickBot="1" x14ac:dyDescent="0.25">
      <c r="A20" s="15">
        <f t="shared" si="13"/>
        <v>4</v>
      </c>
      <c r="B20" s="15">
        <f t="shared" si="14"/>
        <v>3</v>
      </c>
      <c r="C20" s="12">
        <v>1</v>
      </c>
      <c r="D20" s="11" t="s">
        <v>18</v>
      </c>
      <c r="E20" s="11" t="s">
        <v>53</v>
      </c>
      <c r="F20" s="5">
        <v>1</v>
      </c>
      <c r="G20" s="5">
        <v>130</v>
      </c>
      <c r="H20" s="5">
        <v>0.5</v>
      </c>
      <c r="I20" s="5">
        <v>5</v>
      </c>
      <c r="J20" s="5">
        <v>5</v>
      </c>
      <c r="K20" s="5">
        <v>20</v>
      </c>
      <c r="L20" s="5">
        <v>2</v>
      </c>
      <c r="M20" s="22">
        <f t="shared" si="1"/>
        <v>10.833333333333334</v>
      </c>
      <c r="N20" s="22">
        <f t="shared" si="2"/>
        <v>4.1666666666666664E-2</v>
      </c>
      <c r="O20" s="22">
        <f t="shared" si="3"/>
        <v>0.41666666666666669</v>
      </c>
      <c r="P20" s="22">
        <f t="shared" si="4"/>
        <v>0.41666666666666669</v>
      </c>
      <c r="Q20" s="22">
        <f t="shared" si="5"/>
        <v>1.6666666666666667</v>
      </c>
      <c r="R20" s="22">
        <f t="shared" si="6"/>
        <v>0.16666666666666666</v>
      </c>
      <c r="S20" s="6">
        <f t="shared" si="7"/>
        <v>5.4166666666666669E-3</v>
      </c>
      <c r="T20" s="6">
        <f t="shared" si="8"/>
        <v>6.8306010928961749E-4</v>
      </c>
      <c r="U20" s="6">
        <f t="shared" si="9"/>
        <v>2.0833333333333335E-4</v>
      </c>
      <c r="V20" s="6">
        <f t="shared" si="10"/>
        <v>1.6666666666666666E-2</v>
      </c>
      <c r="W20" s="6">
        <f t="shared" si="11"/>
        <v>4.3859649122807022E-2</v>
      </c>
      <c r="X20" s="6">
        <f t="shared" si="12"/>
        <v>2.7777777777777775E-3</v>
      </c>
      <c r="Y20" s="5">
        <v>2000</v>
      </c>
      <c r="Z20" s="5">
        <v>61</v>
      </c>
      <c r="AA20" s="5">
        <v>2000</v>
      </c>
      <c r="AB20" s="5">
        <v>25</v>
      </c>
      <c r="AC20" s="5">
        <v>38</v>
      </c>
      <c r="AD20" s="5">
        <v>60</v>
      </c>
    </row>
    <row r="21" spans="1:30" x14ac:dyDescent="0.2">
      <c r="A21" s="2" t="s">
        <v>24</v>
      </c>
      <c r="M21" s="20">
        <f t="shared" ref="M21:R21" si="16">SUM(M10:M20)</f>
        <v>661.33333333333348</v>
      </c>
      <c r="N21" s="20">
        <f t="shared" si="16"/>
        <v>10.75</v>
      </c>
      <c r="O21" s="20">
        <f t="shared" si="16"/>
        <v>491.25000000000006</v>
      </c>
      <c r="P21" s="20">
        <f t="shared" si="16"/>
        <v>14.249999999999998</v>
      </c>
      <c r="Q21" s="20">
        <f t="shared" si="16"/>
        <v>37.416666666666664</v>
      </c>
      <c r="R21" s="20">
        <f t="shared" si="16"/>
        <v>18.900000000000002</v>
      </c>
      <c r="S21" s="1">
        <f t="shared" si="7"/>
        <v>0.33066666666666672</v>
      </c>
      <c r="T21" s="1">
        <f t="shared" si="8"/>
        <v>0.17622950819672131</v>
      </c>
      <c r="U21" s="1">
        <f t="shared" si="9"/>
        <v>0.24562500000000004</v>
      </c>
      <c r="V21" s="1">
        <f t="shared" si="10"/>
        <v>0.56999999999999995</v>
      </c>
      <c r="W21" s="1">
        <f t="shared" si="11"/>
        <v>0.98464912280701744</v>
      </c>
      <c r="X21" s="1">
        <f t="shared" si="12"/>
        <v>0.31500000000000006</v>
      </c>
      <c r="Y21">
        <v>2000</v>
      </c>
      <c r="Z21">
        <v>61</v>
      </c>
      <c r="AA21">
        <v>2000</v>
      </c>
      <c r="AB21">
        <v>25</v>
      </c>
      <c r="AC21">
        <v>38</v>
      </c>
      <c r="AD21">
        <v>60</v>
      </c>
    </row>
    <row r="22" spans="1:30" x14ac:dyDescent="0.2">
      <c r="M22" s="1">
        <f>M21/2000</f>
        <v>0.33066666666666672</v>
      </c>
      <c r="N22" s="1">
        <f>N21/61</f>
        <v>0.17622950819672131</v>
      </c>
      <c r="O22" s="1">
        <f>O21/2000</f>
        <v>0.24562500000000004</v>
      </c>
      <c r="P22" s="1">
        <f>P21/25</f>
        <v>0.56999999999999995</v>
      </c>
      <c r="Q22" s="16">
        <f>Q21/38</f>
        <v>0.98464912280701744</v>
      </c>
      <c r="R22" s="1">
        <f>R21/60</f>
        <v>0.31500000000000006</v>
      </c>
    </row>
    <row r="23" spans="1:30" x14ac:dyDescent="0.2">
      <c r="A23" s="8" t="s">
        <v>26</v>
      </c>
      <c r="M23" s="4"/>
      <c r="N23" s="4"/>
      <c r="O23" s="4"/>
      <c r="P23" s="4"/>
      <c r="Q23" s="4"/>
      <c r="R23" s="4"/>
    </row>
    <row r="24" spans="1:30" x14ac:dyDescent="0.2">
      <c r="G24" s="2" t="s">
        <v>14</v>
      </c>
      <c r="M24" s="20" t="s">
        <v>15</v>
      </c>
      <c r="N24" s="4"/>
      <c r="O24" s="4"/>
      <c r="P24" s="4"/>
      <c r="Q24" s="4"/>
      <c r="R24" s="4"/>
      <c r="S24" s="2" t="s">
        <v>22</v>
      </c>
      <c r="Y24" s="2" t="s">
        <v>23</v>
      </c>
    </row>
    <row r="25" spans="1:30" ht="13.5" thickBot="1" x14ac:dyDescent="0.25">
      <c r="A25" s="9" t="s">
        <v>16</v>
      </c>
      <c r="B25" s="8" t="s">
        <v>17</v>
      </c>
      <c r="C25" s="9" t="s">
        <v>5</v>
      </c>
      <c r="D25" s="8" t="s">
        <v>6</v>
      </c>
      <c r="E25" s="8" t="s">
        <v>7</v>
      </c>
      <c r="F25" s="8" t="s">
        <v>8</v>
      </c>
      <c r="G25" s="8" t="s">
        <v>0</v>
      </c>
      <c r="H25" s="8" t="s">
        <v>9</v>
      </c>
      <c r="I25" s="8" t="s">
        <v>10</v>
      </c>
      <c r="J25" s="8" t="s">
        <v>12</v>
      </c>
      <c r="K25" s="8" t="s">
        <v>13</v>
      </c>
      <c r="L25" s="8" t="s">
        <v>11</v>
      </c>
      <c r="M25" s="23" t="s">
        <v>0</v>
      </c>
      <c r="N25" s="23" t="s">
        <v>9</v>
      </c>
      <c r="O25" s="23" t="s">
        <v>10</v>
      </c>
      <c r="P25" s="23" t="s">
        <v>12</v>
      </c>
      <c r="Q25" s="23" t="s">
        <v>13</v>
      </c>
      <c r="R25" s="23" t="s">
        <v>11</v>
      </c>
      <c r="S25" s="8" t="s">
        <v>0</v>
      </c>
      <c r="T25" s="8" t="s">
        <v>9</v>
      </c>
      <c r="U25" s="8" t="s">
        <v>10</v>
      </c>
      <c r="V25" s="8" t="s">
        <v>12</v>
      </c>
      <c r="W25" s="8" t="s">
        <v>13</v>
      </c>
      <c r="X25" s="8" t="s">
        <v>11</v>
      </c>
      <c r="Y25" s="8" t="s">
        <v>0</v>
      </c>
      <c r="Z25" s="8" t="s">
        <v>9</v>
      </c>
      <c r="AA25" s="8" t="s">
        <v>10</v>
      </c>
      <c r="AB25" s="8" t="s">
        <v>12</v>
      </c>
      <c r="AC25" s="8" t="s">
        <v>13</v>
      </c>
      <c r="AD25" s="8" t="s">
        <v>11</v>
      </c>
    </row>
    <row r="26" spans="1:30" ht="13.5" thickBot="1" x14ac:dyDescent="0.25">
      <c r="A26" s="14">
        <f>A20</f>
        <v>4</v>
      </c>
      <c r="B26" s="7">
        <v>4</v>
      </c>
      <c r="C26" s="12">
        <v>1</v>
      </c>
      <c r="D26" s="11" t="s">
        <v>18</v>
      </c>
      <c r="E26" s="11" t="s">
        <v>64</v>
      </c>
      <c r="F26" s="5">
        <v>3</v>
      </c>
      <c r="G26" s="5">
        <v>130</v>
      </c>
      <c r="H26" s="5">
        <v>0</v>
      </c>
      <c r="I26" s="5">
        <v>15</v>
      </c>
      <c r="J26" s="5">
        <v>2</v>
      </c>
      <c r="K26" s="5">
        <v>23</v>
      </c>
      <c r="L26" s="5">
        <v>2</v>
      </c>
      <c r="M26" s="22">
        <f t="shared" ref="M26:M40" si="17">G26*F26*C26/(B26*A26)</f>
        <v>24.375</v>
      </c>
      <c r="N26" s="22">
        <f t="shared" ref="N26:N40" si="18">H26*F26*C26/(B26*A26)</f>
        <v>0</v>
      </c>
      <c r="O26" s="22">
        <f t="shared" ref="O26:O40" si="19">I26*F26*C26/(B26*A26)</f>
        <v>2.8125</v>
      </c>
      <c r="P26" s="22">
        <f t="shared" ref="P26:P40" si="20">J26*F26*C26/(B26*A26)</f>
        <v>0.375</v>
      </c>
      <c r="Q26" s="22">
        <f t="shared" ref="Q26:Q40" si="21">K26*F26*C26/(B26*A26)</f>
        <v>4.3125</v>
      </c>
      <c r="R26" s="22">
        <f t="shared" ref="R26:R40" si="22">L26*F26*C26/(B26*A26)</f>
        <v>0.375</v>
      </c>
      <c r="S26" s="6">
        <f>M26/Y26</f>
        <v>1.21875E-2</v>
      </c>
      <c r="T26" s="6">
        <f t="shared" ref="T26:V41" si="23">N26/Z26</f>
        <v>0</v>
      </c>
      <c r="U26" s="6">
        <f>O26/AA26</f>
        <v>1.4062499999999999E-3</v>
      </c>
      <c r="V26" s="6">
        <f>P26/AB26</f>
        <v>1.4999999999999999E-2</v>
      </c>
      <c r="W26" s="6">
        <f t="shared" ref="W26:X41" si="24">Q26/AC26</f>
        <v>0.11348684210526316</v>
      </c>
      <c r="X26" s="6">
        <f t="shared" si="24"/>
        <v>6.2500000000000003E-3</v>
      </c>
      <c r="Y26" s="5">
        <v>2000</v>
      </c>
      <c r="Z26" s="5">
        <v>61</v>
      </c>
      <c r="AA26" s="5">
        <v>2000</v>
      </c>
      <c r="AB26" s="5">
        <v>25</v>
      </c>
      <c r="AC26" s="5">
        <v>38</v>
      </c>
      <c r="AD26" s="5">
        <v>60</v>
      </c>
    </row>
    <row r="27" spans="1:30" ht="13.5" thickBot="1" x14ac:dyDescent="0.25">
      <c r="A27" s="5">
        <f t="shared" ref="A27:B29" si="25">A26</f>
        <v>4</v>
      </c>
      <c r="B27" s="15">
        <f t="shared" si="25"/>
        <v>4</v>
      </c>
      <c r="C27" s="12">
        <v>1</v>
      </c>
      <c r="D27" s="11" t="s">
        <v>18</v>
      </c>
      <c r="E27" s="11" t="s">
        <v>65</v>
      </c>
      <c r="F27" s="5">
        <v>4.5</v>
      </c>
      <c r="G27" s="5">
        <v>120</v>
      </c>
      <c r="H27" s="5">
        <v>0</v>
      </c>
      <c r="I27" s="5">
        <v>0</v>
      </c>
      <c r="J27" s="5">
        <v>2</v>
      </c>
      <c r="K27" s="5">
        <v>20</v>
      </c>
      <c r="L27" s="5">
        <v>2</v>
      </c>
      <c r="M27" s="22">
        <f t="shared" si="17"/>
        <v>33.75</v>
      </c>
      <c r="N27" s="22">
        <f t="shared" si="18"/>
        <v>0</v>
      </c>
      <c r="O27" s="22">
        <f t="shared" si="19"/>
        <v>0</v>
      </c>
      <c r="P27" s="22">
        <f t="shared" si="20"/>
        <v>0.5625</v>
      </c>
      <c r="Q27" s="22">
        <f t="shared" si="21"/>
        <v>5.625</v>
      </c>
      <c r="R27" s="22">
        <f t="shared" si="22"/>
        <v>0.5625</v>
      </c>
      <c r="S27" s="6">
        <f t="shared" ref="S27:S41" si="26">M27/Y27</f>
        <v>1.6875000000000001E-2</v>
      </c>
      <c r="T27" s="6">
        <f t="shared" si="23"/>
        <v>0</v>
      </c>
      <c r="U27" s="6">
        <f t="shared" si="23"/>
        <v>0</v>
      </c>
      <c r="V27" s="6">
        <f t="shared" si="23"/>
        <v>2.2499999999999999E-2</v>
      </c>
      <c r="W27" s="6">
        <f t="shared" si="24"/>
        <v>0.14802631578947367</v>
      </c>
      <c r="X27" s="6">
        <f t="shared" si="24"/>
        <v>9.3749999999999997E-3</v>
      </c>
      <c r="Y27" s="5">
        <v>2000</v>
      </c>
      <c r="Z27" s="5">
        <v>61</v>
      </c>
      <c r="AA27" s="5">
        <v>2000</v>
      </c>
      <c r="AB27" s="5">
        <v>25</v>
      </c>
      <c r="AC27" s="5">
        <v>38</v>
      </c>
      <c r="AD27" s="5">
        <v>60</v>
      </c>
    </row>
    <row r="28" spans="1:30" ht="13.5" thickBot="1" x14ac:dyDescent="0.25">
      <c r="A28" s="5">
        <f t="shared" si="25"/>
        <v>4</v>
      </c>
      <c r="B28" s="15">
        <f t="shared" si="25"/>
        <v>4</v>
      </c>
      <c r="C28" s="12">
        <v>1</v>
      </c>
      <c r="D28" s="11" t="s">
        <v>18</v>
      </c>
      <c r="E28" s="11" t="s">
        <v>66</v>
      </c>
      <c r="F28" s="5">
        <v>6</v>
      </c>
      <c r="G28" s="5">
        <v>110</v>
      </c>
      <c r="H28" s="5">
        <v>0</v>
      </c>
      <c r="I28" s="5">
        <v>0</v>
      </c>
      <c r="J28" s="5">
        <v>3</v>
      </c>
      <c r="K28" s="5">
        <v>19</v>
      </c>
      <c r="L28" s="5">
        <v>2</v>
      </c>
      <c r="M28" s="22">
        <f t="shared" si="17"/>
        <v>41.25</v>
      </c>
      <c r="N28" s="22">
        <f t="shared" si="18"/>
        <v>0</v>
      </c>
      <c r="O28" s="22">
        <f t="shared" si="19"/>
        <v>0</v>
      </c>
      <c r="P28" s="22">
        <f t="shared" si="20"/>
        <v>1.125</v>
      </c>
      <c r="Q28" s="22">
        <f t="shared" si="21"/>
        <v>7.125</v>
      </c>
      <c r="R28" s="22">
        <f t="shared" si="22"/>
        <v>0.75</v>
      </c>
      <c r="S28" s="6">
        <f t="shared" si="26"/>
        <v>2.0625000000000001E-2</v>
      </c>
      <c r="T28" s="6">
        <f t="shared" si="23"/>
        <v>0</v>
      </c>
      <c r="U28" s="6">
        <f t="shared" si="23"/>
        <v>0</v>
      </c>
      <c r="V28" s="6">
        <f t="shared" si="23"/>
        <v>4.4999999999999998E-2</v>
      </c>
      <c r="W28" s="6">
        <f t="shared" si="24"/>
        <v>0.1875</v>
      </c>
      <c r="X28" s="6">
        <f t="shared" si="24"/>
        <v>1.2500000000000001E-2</v>
      </c>
      <c r="Y28" s="5">
        <v>2000</v>
      </c>
      <c r="Z28" s="5">
        <v>61</v>
      </c>
      <c r="AA28" s="5">
        <v>2000</v>
      </c>
      <c r="AB28" s="5">
        <v>25</v>
      </c>
      <c r="AC28" s="5">
        <v>38</v>
      </c>
      <c r="AD28" s="5">
        <v>60</v>
      </c>
    </row>
    <row r="29" spans="1:30" ht="13.5" thickBot="1" x14ac:dyDescent="0.25">
      <c r="A29" s="5">
        <f t="shared" si="25"/>
        <v>4</v>
      </c>
      <c r="B29" s="15">
        <f t="shared" si="25"/>
        <v>4</v>
      </c>
      <c r="C29" s="12">
        <v>1</v>
      </c>
      <c r="D29" s="11" t="s">
        <v>18</v>
      </c>
      <c r="E29" s="11" t="s">
        <v>67</v>
      </c>
      <c r="F29" s="5">
        <v>5</v>
      </c>
      <c r="G29" s="5">
        <v>110</v>
      </c>
      <c r="H29" s="5">
        <v>0</v>
      </c>
      <c r="I29" s="5">
        <v>0</v>
      </c>
      <c r="J29" s="5">
        <v>4</v>
      </c>
      <c r="K29" s="5">
        <v>20</v>
      </c>
      <c r="L29" s="5">
        <v>0</v>
      </c>
      <c r="M29" s="22">
        <f t="shared" si="17"/>
        <v>34.375</v>
      </c>
      <c r="N29" s="22">
        <f t="shared" si="18"/>
        <v>0</v>
      </c>
      <c r="O29" s="22">
        <f t="shared" si="19"/>
        <v>0</v>
      </c>
      <c r="P29" s="22">
        <f t="shared" si="20"/>
        <v>1.25</v>
      </c>
      <c r="Q29" s="22">
        <f t="shared" si="21"/>
        <v>6.25</v>
      </c>
      <c r="R29" s="22">
        <f t="shared" si="22"/>
        <v>0</v>
      </c>
      <c r="S29" s="6">
        <f t="shared" ref="S29:X30" si="27">M29/Y29</f>
        <v>1.7187500000000001E-2</v>
      </c>
      <c r="T29" s="6">
        <f t="shared" si="27"/>
        <v>0</v>
      </c>
      <c r="U29" s="6">
        <f t="shared" si="27"/>
        <v>0</v>
      </c>
      <c r="V29" s="6">
        <f t="shared" si="27"/>
        <v>0.05</v>
      </c>
      <c r="W29" s="6">
        <f t="shared" si="27"/>
        <v>0.16447368421052633</v>
      </c>
      <c r="X29" s="6">
        <f t="shared" si="27"/>
        <v>0</v>
      </c>
      <c r="Y29" s="5">
        <v>2000</v>
      </c>
      <c r="Z29" s="5">
        <v>61</v>
      </c>
      <c r="AA29" s="5">
        <v>2000</v>
      </c>
      <c r="AB29" s="5">
        <v>25</v>
      </c>
      <c r="AC29" s="5">
        <v>38</v>
      </c>
      <c r="AD29" s="5">
        <v>60</v>
      </c>
    </row>
    <row r="30" spans="1:30" ht="13.5" thickBot="1" x14ac:dyDescent="0.25">
      <c r="A30" s="5">
        <f t="shared" ref="A30:A40" si="28">A29</f>
        <v>4</v>
      </c>
      <c r="B30" s="15">
        <f t="shared" ref="B30:B40" si="29">B29</f>
        <v>4</v>
      </c>
      <c r="C30" s="12">
        <v>1</v>
      </c>
      <c r="D30" s="11" t="s">
        <v>18</v>
      </c>
      <c r="E30" s="11" t="s">
        <v>70</v>
      </c>
      <c r="F30" s="5">
        <v>14</v>
      </c>
      <c r="G30" s="5">
        <v>160</v>
      </c>
      <c r="H30" s="5">
        <v>11</v>
      </c>
      <c r="I30" s="5">
        <v>20</v>
      </c>
      <c r="J30" s="5">
        <v>2</v>
      </c>
      <c r="K30" s="5">
        <v>8</v>
      </c>
      <c r="L30" s="5">
        <v>4</v>
      </c>
      <c r="M30" s="22">
        <f t="shared" si="17"/>
        <v>140</v>
      </c>
      <c r="N30" s="22">
        <f t="shared" si="18"/>
        <v>9.625</v>
      </c>
      <c r="O30" s="22">
        <f t="shared" si="19"/>
        <v>17.5</v>
      </c>
      <c r="P30" s="22">
        <f t="shared" si="20"/>
        <v>1.75</v>
      </c>
      <c r="Q30" s="22">
        <f t="shared" si="21"/>
        <v>7</v>
      </c>
      <c r="R30" s="22">
        <f t="shared" si="22"/>
        <v>3.5</v>
      </c>
      <c r="S30" s="6">
        <f t="shared" si="27"/>
        <v>7.0000000000000007E-2</v>
      </c>
      <c r="T30" s="6">
        <f t="shared" si="27"/>
        <v>0.15778688524590165</v>
      </c>
      <c r="U30" s="6">
        <f t="shared" si="27"/>
        <v>8.7500000000000008E-3</v>
      </c>
      <c r="V30" s="6">
        <f t="shared" si="27"/>
        <v>7.0000000000000007E-2</v>
      </c>
      <c r="W30" s="6">
        <f t="shared" si="27"/>
        <v>0.18421052631578946</v>
      </c>
      <c r="X30" s="6">
        <f t="shared" si="27"/>
        <v>5.8333333333333334E-2</v>
      </c>
      <c r="Y30" s="5">
        <v>2000</v>
      </c>
      <c r="Z30" s="5">
        <v>61</v>
      </c>
      <c r="AA30" s="5">
        <v>2000</v>
      </c>
      <c r="AB30" s="5">
        <v>25</v>
      </c>
      <c r="AC30" s="5">
        <v>38</v>
      </c>
      <c r="AD30" s="5">
        <v>60</v>
      </c>
    </row>
    <row r="31" spans="1:30" ht="13.5" thickBot="1" x14ac:dyDescent="0.25">
      <c r="A31" s="5">
        <f t="shared" si="28"/>
        <v>4</v>
      </c>
      <c r="B31" s="15">
        <f t="shared" si="29"/>
        <v>4</v>
      </c>
      <c r="C31" s="12">
        <v>1</v>
      </c>
      <c r="D31" s="11" t="s">
        <v>18</v>
      </c>
      <c r="E31" s="11" t="s">
        <v>60</v>
      </c>
      <c r="F31" s="5">
        <v>6</v>
      </c>
      <c r="G31" s="5">
        <v>120</v>
      </c>
      <c r="H31" s="5">
        <v>3</v>
      </c>
      <c r="I31" s="5">
        <v>140</v>
      </c>
      <c r="J31" s="5">
        <v>3</v>
      </c>
      <c r="K31" s="5">
        <v>1</v>
      </c>
      <c r="L31" s="5">
        <v>4</v>
      </c>
      <c r="M31" s="22">
        <f t="shared" si="17"/>
        <v>45</v>
      </c>
      <c r="N31" s="22">
        <f t="shared" si="18"/>
        <v>1.125</v>
      </c>
      <c r="O31" s="22">
        <f t="shared" si="19"/>
        <v>52.5</v>
      </c>
      <c r="P31" s="22">
        <f t="shared" si="20"/>
        <v>1.125</v>
      </c>
      <c r="Q31" s="22">
        <f t="shared" si="21"/>
        <v>0.375</v>
      </c>
      <c r="R31" s="22">
        <f t="shared" si="22"/>
        <v>1.5</v>
      </c>
      <c r="S31" s="6">
        <f t="shared" si="26"/>
        <v>2.2499999999999999E-2</v>
      </c>
      <c r="T31" s="6">
        <f t="shared" si="23"/>
        <v>1.8442622950819672E-2</v>
      </c>
      <c r="U31" s="6">
        <f t="shared" si="23"/>
        <v>2.6249999999999999E-2</v>
      </c>
      <c r="V31" s="6">
        <f t="shared" si="23"/>
        <v>4.4999999999999998E-2</v>
      </c>
      <c r="W31" s="6">
        <f t="shared" si="24"/>
        <v>9.8684210526315784E-3</v>
      </c>
      <c r="X31" s="6">
        <f t="shared" si="24"/>
        <v>2.5000000000000001E-2</v>
      </c>
      <c r="Y31" s="5">
        <v>2000</v>
      </c>
      <c r="Z31" s="5">
        <v>61</v>
      </c>
      <c r="AA31" s="5">
        <v>2000</v>
      </c>
      <c r="AB31" s="5">
        <v>25</v>
      </c>
      <c r="AC31" s="5">
        <v>38</v>
      </c>
      <c r="AD31" s="5">
        <v>60</v>
      </c>
    </row>
    <row r="32" spans="1:30" ht="13.5" thickBot="1" x14ac:dyDescent="0.25">
      <c r="A32" s="5">
        <f t="shared" si="28"/>
        <v>4</v>
      </c>
      <c r="B32" s="15">
        <f t="shared" si="29"/>
        <v>4</v>
      </c>
      <c r="C32" s="12">
        <v>1</v>
      </c>
      <c r="D32" s="11" t="s">
        <v>3</v>
      </c>
      <c r="E32" s="11" t="s">
        <v>62</v>
      </c>
      <c r="F32" s="5">
        <v>6</v>
      </c>
      <c r="G32" s="5">
        <v>160</v>
      </c>
      <c r="H32" s="5">
        <v>9</v>
      </c>
      <c r="I32" s="5">
        <v>35</v>
      </c>
      <c r="J32" s="5">
        <v>2</v>
      </c>
      <c r="K32" s="5">
        <v>2</v>
      </c>
      <c r="L32" s="5">
        <v>2</v>
      </c>
      <c r="M32" s="22">
        <f t="shared" si="17"/>
        <v>60</v>
      </c>
      <c r="N32" s="22">
        <f t="shared" si="18"/>
        <v>3.375</v>
      </c>
      <c r="O32" s="22">
        <f t="shared" si="19"/>
        <v>13.125</v>
      </c>
      <c r="P32" s="22">
        <f t="shared" si="20"/>
        <v>0.75</v>
      </c>
      <c r="Q32" s="22">
        <f t="shared" si="21"/>
        <v>0.75</v>
      </c>
      <c r="R32" s="22">
        <f t="shared" si="22"/>
        <v>0.75</v>
      </c>
      <c r="S32" s="6">
        <f t="shared" ref="S32:X32" si="30">M32/Y32</f>
        <v>0.03</v>
      </c>
      <c r="T32" s="6">
        <f t="shared" si="30"/>
        <v>5.5327868852459015E-2</v>
      </c>
      <c r="U32" s="6">
        <f t="shared" si="30"/>
        <v>6.5624999999999998E-3</v>
      </c>
      <c r="V32" s="6">
        <f t="shared" si="30"/>
        <v>0.03</v>
      </c>
      <c r="W32" s="6">
        <f t="shared" si="30"/>
        <v>1.9736842105263157E-2</v>
      </c>
      <c r="X32" s="6">
        <f t="shared" si="30"/>
        <v>1.2500000000000001E-2</v>
      </c>
      <c r="Y32" s="5">
        <v>2000</v>
      </c>
      <c r="Z32" s="5">
        <v>61</v>
      </c>
      <c r="AA32" s="5">
        <v>2000</v>
      </c>
      <c r="AB32" s="5">
        <v>25</v>
      </c>
      <c r="AC32" s="5">
        <v>38</v>
      </c>
      <c r="AD32" s="5">
        <v>60</v>
      </c>
    </row>
    <row r="33" spans="1:30" ht="13.5" thickBot="1" x14ac:dyDescent="0.25">
      <c r="A33" s="5">
        <f t="shared" si="28"/>
        <v>4</v>
      </c>
      <c r="B33" s="15">
        <f t="shared" si="29"/>
        <v>4</v>
      </c>
      <c r="C33" s="12">
        <v>1</v>
      </c>
      <c r="D33" s="11" t="s">
        <v>3</v>
      </c>
      <c r="E33" s="11" t="s">
        <v>63</v>
      </c>
      <c r="F33" s="5">
        <v>6</v>
      </c>
      <c r="G33" s="5">
        <v>150</v>
      </c>
      <c r="H33" s="5">
        <v>8</v>
      </c>
      <c r="I33" s="5">
        <v>50</v>
      </c>
      <c r="J33" s="5">
        <v>0</v>
      </c>
      <c r="K33" s="5">
        <v>0</v>
      </c>
      <c r="L33" s="5">
        <v>2</v>
      </c>
      <c r="M33" s="22">
        <f t="shared" si="17"/>
        <v>56.25</v>
      </c>
      <c r="N33" s="22">
        <f t="shared" si="18"/>
        <v>3</v>
      </c>
      <c r="O33" s="22">
        <f t="shared" si="19"/>
        <v>18.75</v>
      </c>
      <c r="P33" s="22">
        <f t="shared" si="20"/>
        <v>0</v>
      </c>
      <c r="Q33" s="22">
        <f t="shared" si="21"/>
        <v>0</v>
      </c>
      <c r="R33" s="22">
        <f t="shared" si="22"/>
        <v>0.75</v>
      </c>
      <c r="S33" s="6">
        <f t="shared" si="26"/>
        <v>2.8125000000000001E-2</v>
      </c>
      <c r="T33" s="6">
        <f t="shared" si="23"/>
        <v>4.9180327868852458E-2</v>
      </c>
      <c r="U33" s="6">
        <f t="shared" si="23"/>
        <v>9.3749999999999997E-3</v>
      </c>
      <c r="V33" s="6">
        <f t="shared" si="23"/>
        <v>0</v>
      </c>
      <c r="W33" s="6">
        <f t="shared" si="24"/>
        <v>0</v>
      </c>
      <c r="X33" s="6">
        <f t="shared" si="24"/>
        <v>1.2500000000000001E-2</v>
      </c>
      <c r="Y33" s="5">
        <v>2000</v>
      </c>
      <c r="Z33" s="5">
        <v>61</v>
      </c>
      <c r="AA33" s="5">
        <v>2000</v>
      </c>
      <c r="AB33" s="5">
        <v>25</v>
      </c>
      <c r="AC33" s="5">
        <v>38</v>
      </c>
      <c r="AD33" s="5">
        <v>60</v>
      </c>
    </row>
    <row r="34" spans="1:30" ht="13.5" thickBot="1" x14ac:dyDescent="0.25">
      <c r="A34" s="5">
        <f t="shared" si="28"/>
        <v>4</v>
      </c>
      <c r="B34" s="15">
        <f t="shared" si="29"/>
        <v>4</v>
      </c>
      <c r="C34" s="12">
        <v>1</v>
      </c>
      <c r="D34" s="11" t="s">
        <v>18</v>
      </c>
      <c r="E34" s="11" t="s">
        <v>34</v>
      </c>
      <c r="F34" s="5">
        <v>1</v>
      </c>
      <c r="G34" s="5">
        <v>140</v>
      </c>
      <c r="H34" s="5">
        <v>0.5</v>
      </c>
      <c r="I34" s="5">
        <v>120</v>
      </c>
      <c r="J34" s="5">
        <v>7</v>
      </c>
      <c r="K34" s="5">
        <v>17</v>
      </c>
      <c r="L34" s="5">
        <v>4</v>
      </c>
      <c r="M34" s="22">
        <f t="shared" si="17"/>
        <v>8.75</v>
      </c>
      <c r="N34" s="22">
        <f t="shared" si="18"/>
        <v>3.125E-2</v>
      </c>
      <c r="O34" s="22">
        <f t="shared" si="19"/>
        <v>7.5</v>
      </c>
      <c r="P34" s="22">
        <f t="shared" si="20"/>
        <v>0.4375</v>
      </c>
      <c r="Q34" s="22">
        <f t="shared" si="21"/>
        <v>1.0625</v>
      </c>
      <c r="R34" s="22">
        <f t="shared" si="22"/>
        <v>0.25</v>
      </c>
      <c r="S34" s="6">
        <f t="shared" si="26"/>
        <v>4.3750000000000004E-3</v>
      </c>
      <c r="T34" s="6">
        <f t="shared" si="23"/>
        <v>5.1229508196721314E-4</v>
      </c>
      <c r="U34" s="6">
        <f t="shared" si="23"/>
        <v>3.7499999999999999E-3</v>
      </c>
      <c r="V34" s="6">
        <f t="shared" si="23"/>
        <v>1.7500000000000002E-2</v>
      </c>
      <c r="W34" s="6">
        <f t="shared" si="24"/>
        <v>2.7960526315789474E-2</v>
      </c>
      <c r="X34" s="6">
        <f t="shared" si="24"/>
        <v>4.1666666666666666E-3</v>
      </c>
      <c r="Y34" s="5">
        <v>2000</v>
      </c>
      <c r="Z34" s="5">
        <v>61</v>
      </c>
      <c r="AA34" s="5">
        <v>2000</v>
      </c>
      <c r="AB34" s="5">
        <v>25</v>
      </c>
      <c r="AC34" s="5">
        <v>38</v>
      </c>
      <c r="AD34" s="5">
        <v>60</v>
      </c>
    </row>
    <row r="35" spans="1:30" ht="13.5" thickBot="1" x14ac:dyDescent="0.25">
      <c r="A35" s="5">
        <f t="shared" si="28"/>
        <v>4</v>
      </c>
      <c r="B35" s="15">
        <f t="shared" si="29"/>
        <v>4</v>
      </c>
      <c r="C35" s="12">
        <v>1</v>
      </c>
      <c r="D35" s="11" t="s">
        <v>18</v>
      </c>
      <c r="E35" s="11" t="s">
        <v>35</v>
      </c>
      <c r="F35" s="5">
        <v>1</v>
      </c>
      <c r="G35" s="5">
        <v>220</v>
      </c>
      <c r="H35" s="5">
        <v>14</v>
      </c>
      <c r="I35" s="5">
        <v>100</v>
      </c>
      <c r="J35" s="5">
        <v>11</v>
      </c>
      <c r="K35" s="5">
        <v>3</v>
      </c>
      <c r="L35" s="5">
        <v>5</v>
      </c>
      <c r="M35" s="22">
        <f t="shared" si="17"/>
        <v>13.75</v>
      </c>
      <c r="N35" s="22">
        <f t="shared" si="18"/>
        <v>0.875</v>
      </c>
      <c r="O35" s="22">
        <f t="shared" si="19"/>
        <v>6.25</v>
      </c>
      <c r="P35" s="22">
        <f t="shared" si="20"/>
        <v>0.6875</v>
      </c>
      <c r="Q35" s="22">
        <f t="shared" si="21"/>
        <v>0.1875</v>
      </c>
      <c r="R35" s="22">
        <f t="shared" si="22"/>
        <v>0.3125</v>
      </c>
      <c r="S35" s="6">
        <f t="shared" si="26"/>
        <v>6.875E-3</v>
      </c>
      <c r="T35" s="6">
        <f t="shared" si="23"/>
        <v>1.4344262295081968E-2</v>
      </c>
      <c r="U35" s="6">
        <f t="shared" si="23"/>
        <v>3.1250000000000002E-3</v>
      </c>
      <c r="V35" s="6">
        <f t="shared" si="23"/>
        <v>2.75E-2</v>
      </c>
      <c r="W35" s="6">
        <f t="shared" si="24"/>
        <v>4.9342105263157892E-3</v>
      </c>
      <c r="X35" s="6">
        <f t="shared" si="24"/>
        <v>5.208333333333333E-3</v>
      </c>
      <c r="Y35" s="5">
        <v>2000</v>
      </c>
      <c r="Z35" s="5">
        <v>61</v>
      </c>
      <c r="AA35" s="5">
        <v>2000</v>
      </c>
      <c r="AB35" s="5">
        <v>25</v>
      </c>
      <c r="AC35" s="5">
        <v>38</v>
      </c>
      <c r="AD35" s="5">
        <v>60</v>
      </c>
    </row>
    <row r="36" spans="1:30" ht="13.5" thickBot="1" x14ac:dyDescent="0.25">
      <c r="A36" s="5">
        <f t="shared" si="28"/>
        <v>4</v>
      </c>
      <c r="B36" s="15">
        <f t="shared" si="29"/>
        <v>4</v>
      </c>
      <c r="C36" s="12">
        <v>1</v>
      </c>
      <c r="D36" s="11" t="s">
        <v>18</v>
      </c>
      <c r="E36" s="11" t="s">
        <v>36</v>
      </c>
      <c r="F36" s="5">
        <v>1</v>
      </c>
      <c r="G36" s="5">
        <v>220</v>
      </c>
      <c r="H36" s="5">
        <v>15</v>
      </c>
      <c r="I36" s="5">
        <v>55</v>
      </c>
      <c r="J36" s="5">
        <v>8</v>
      </c>
      <c r="K36" s="5">
        <v>3</v>
      </c>
      <c r="L36" s="5">
        <v>7</v>
      </c>
      <c r="M36" s="22">
        <f t="shared" si="17"/>
        <v>13.75</v>
      </c>
      <c r="N36" s="22">
        <f t="shared" si="18"/>
        <v>0.9375</v>
      </c>
      <c r="O36" s="22">
        <f t="shared" si="19"/>
        <v>3.4375</v>
      </c>
      <c r="P36" s="22">
        <f t="shared" si="20"/>
        <v>0.5</v>
      </c>
      <c r="Q36" s="22">
        <f t="shared" si="21"/>
        <v>0.1875</v>
      </c>
      <c r="R36" s="22">
        <f t="shared" si="22"/>
        <v>0.4375</v>
      </c>
      <c r="S36" s="6">
        <f t="shared" si="26"/>
        <v>6.875E-3</v>
      </c>
      <c r="T36" s="6">
        <f t="shared" si="23"/>
        <v>1.5368852459016393E-2</v>
      </c>
      <c r="U36" s="6">
        <f t="shared" si="23"/>
        <v>1.71875E-3</v>
      </c>
      <c r="V36" s="6">
        <f t="shared" si="23"/>
        <v>0.02</v>
      </c>
      <c r="W36" s="6">
        <f t="shared" si="24"/>
        <v>4.9342105263157892E-3</v>
      </c>
      <c r="X36" s="6">
        <f t="shared" si="24"/>
        <v>7.2916666666666668E-3</v>
      </c>
      <c r="Y36" s="5">
        <v>2000</v>
      </c>
      <c r="Z36" s="5">
        <v>61</v>
      </c>
      <c r="AA36" s="5">
        <v>2000</v>
      </c>
      <c r="AB36" s="5">
        <v>25</v>
      </c>
      <c r="AC36" s="5">
        <v>38</v>
      </c>
      <c r="AD36" s="5">
        <v>60</v>
      </c>
    </row>
    <row r="37" spans="1:30" ht="13.5" thickBot="1" x14ac:dyDescent="0.25">
      <c r="A37" s="5">
        <f t="shared" si="28"/>
        <v>4</v>
      </c>
      <c r="B37" s="15">
        <f t="shared" si="29"/>
        <v>4</v>
      </c>
      <c r="C37" s="12">
        <v>1</v>
      </c>
      <c r="D37" s="11" t="s">
        <v>18</v>
      </c>
      <c r="E37" s="11" t="s">
        <v>61</v>
      </c>
      <c r="F37" s="5">
        <v>3.5</v>
      </c>
      <c r="G37" s="5">
        <v>120</v>
      </c>
      <c r="H37" s="5">
        <v>5</v>
      </c>
      <c r="I37" s="5">
        <v>75</v>
      </c>
      <c r="J37" s="5">
        <v>3</v>
      </c>
      <c r="K37" s="5">
        <v>2</v>
      </c>
      <c r="L37" s="5">
        <v>5</v>
      </c>
      <c r="M37" s="22">
        <f t="shared" si="17"/>
        <v>26.25</v>
      </c>
      <c r="N37" s="22">
        <f t="shared" si="18"/>
        <v>1.09375</v>
      </c>
      <c r="O37" s="22">
        <f t="shared" si="19"/>
        <v>16.40625</v>
      </c>
      <c r="P37" s="22">
        <f t="shared" si="20"/>
        <v>0.65625</v>
      </c>
      <c r="Q37" s="22">
        <f t="shared" si="21"/>
        <v>0.4375</v>
      </c>
      <c r="R37" s="22">
        <f t="shared" si="22"/>
        <v>1.09375</v>
      </c>
      <c r="S37" s="6">
        <f t="shared" si="26"/>
        <v>1.3125E-2</v>
      </c>
      <c r="T37" s="6">
        <f t="shared" si="23"/>
        <v>1.7930327868852458E-2</v>
      </c>
      <c r="U37" s="6">
        <f t="shared" si="23"/>
        <v>8.2031250000000003E-3</v>
      </c>
      <c r="V37" s="6">
        <f t="shared" si="23"/>
        <v>2.6249999999999999E-2</v>
      </c>
      <c r="W37" s="6">
        <f t="shared" si="24"/>
        <v>1.1513157894736841E-2</v>
      </c>
      <c r="X37" s="6">
        <f t="shared" si="24"/>
        <v>1.8229166666666668E-2</v>
      </c>
      <c r="Y37" s="5">
        <v>2000</v>
      </c>
      <c r="Z37" s="5">
        <v>61</v>
      </c>
      <c r="AA37" s="5">
        <v>2000</v>
      </c>
      <c r="AB37" s="5">
        <v>25</v>
      </c>
      <c r="AC37" s="5">
        <v>38</v>
      </c>
      <c r="AD37" s="5">
        <v>60</v>
      </c>
    </row>
    <row r="38" spans="1:30" ht="13.5" thickBot="1" x14ac:dyDescent="0.25">
      <c r="A38" s="5">
        <f t="shared" si="28"/>
        <v>4</v>
      </c>
      <c r="B38" s="15">
        <f t="shared" si="29"/>
        <v>4</v>
      </c>
      <c r="C38" s="12">
        <v>1</v>
      </c>
      <c r="D38" s="11" t="s">
        <v>18</v>
      </c>
      <c r="E38" s="11" t="s">
        <v>68</v>
      </c>
      <c r="F38" s="5">
        <v>15</v>
      </c>
      <c r="G38" s="5">
        <v>180</v>
      </c>
      <c r="H38" s="5">
        <v>16</v>
      </c>
      <c r="I38" s="5">
        <v>60</v>
      </c>
      <c r="J38" s="5">
        <v>3</v>
      </c>
      <c r="K38" s="5">
        <v>1</v>
      </c>
      <c r="L38" s="5">
        <v>6</v>
      </c>
      <c r="M38" s="22">
        <f t="shared" si="17"/>
        <v>168.75</v>
      </c>
      <c r="N38" s="22">
        <f t="shared" si="18"/>
        <v>15</v>
      </c>
      <c r="O38" s="22">
        <f t="shared" si="19"/>
        <v>56.25</v>
      </c>
      <c r="P38" s="22">
        <f t="shared" si="20"/>
        <v>2.8125</v>
      </c>
      <c r="Q38" s="22">
        <f t="shared" si="21"/>
        <v>0.9375</v>
      </c>
      <c r="R38" s="22">
        <f t="shared" si="22"/>
        <v>5.625</v>
      </c>
      <c r="S38" s="6">
        <f t="shared" si="26"/>
        <v>8.4375000000000006E-2</v>
      </c>
      <c r="T38" s="6">
        <f t="shared" si="23"/>
        <v>0.24590163934426229</v>
      </c>
      <c r="U38" s="6">
        <f t="shared" si="23"/>
        <v>2.8125000000000001E-2</v>
      </c>
      <c r="V38" s="6">
        <f t="shared" si="23"/>
        <v>0.1125</v>
      </c>
      <c r="W38" s="6">
        <f t="shared" si="24"/>
        <v>2.4671052631578948E-2</v>
      </c>
      <c r="X38" s="6">
        <f t="shared" si="24"/>
        <v>9.375E-2</v>
      </c>
      <c r="Y38" s="5">
        <v>2000</v>
      </c>
      <c r="Z38" s="5">
        <v>61</v>
      </c>
      <c r="AA38" s="5">
        <v>2000</v>
      </c>
      <c r="AB38" s="5">
        <v>25</v>
      </c>
      <c r="AC38" s="5">
        <v>38</v>
      </c>
      <c r="AD38" s="5">
        <v>60</v>
      </c>
    </row>
    <row r="39" spans="1:30" ht="13.5" thickBot="1" x14ac:dyDescent="0.25">
      <c r="A39" s="5">
        <f t="shared" si="28"/>
        <v>4</v>
      </c>
      <c r="B39" s="15">
        <f t="shared" si="29"/>
        <v>4</v>
      </c>
      <c r="C39" s="12">
        <v>1</v>
      </c>
      <c r="D39" s="11" t="s">
        <v>59</v>
      </c>
      <c r="E39" s="11" t="s">
        <v>69</v>
      </c>
      <c r="F39" s="5">
        <v>16</v>
      </c>
      <c r="G39" s="5">
        <v>170</v>
      </c>
      <c r="H39" s="5">
        <v>14</v>
      </c>
      <c r="I39" s="5">
        <v>75</v>
      </c>
      <c r="J39" s="5">
        <v>2</v>
      </c>
      <c r="K39" s="5">
        <v>1</v>
      </c>
      <c r="L39" s="5">
        <v>7</v>
      </c>
      <c r="M39" s="22">
        <f t="shared" si="17"/>
        <v>170</v>
      </c>
      <c r="N39" s="22">
        <f t="shared" si="18"/>
        <v>14</v>
      </c>
      <c r="O39" s="22">
        <f t="shared" si="19"/>
        <v>75</v>
      </c>
      <c r="P39" s="22">
        <f t="shared" si="20"/>
        <v>2</v>
      </c>
      <c r="Q39" s="22">
        <f t="shared" si="21"/>
        <v>1</v>
      </c>
      <c r="R39" s="22">
        <f t="shared" si="22"/>
        <v>7</v>
      </c>
      <c r="S39" s="6">
        <f t="shared" si="26"/>
        <v>8.5000000000000006E-2</v>
      </c>
      <c r="T39" s="6">
        <f t="shared" si="23"/>
        <v>0.22950819672131148</v>
      </c>
      <c r="U39" s="6">
        <f t="shared" si="23"/>
        <v>3.7499999999999999E-2</v>
      </c>
      <c r="V39" s="6">
        <f t="shared" si="23"/>
        <v>0.08</v>
      </c>
      <c r="W39" s="6">
        <f t="shared" si="24"/>
        <v>2.6315789473684209E-2</v>
      </c>
      <c r="X39" s="6">
        <f t="shared" si="24"/>
        <v>0.11666666666666667</v>
      </c>
      <c r="Y39" s="5">
        <v>2000</v>
      </c>
      <c r="Z39" s="5">
        <v>61</v>
      </c>
      <c r="AA39" s="5">
        <v>2000</v>
      </c>
      <c r="AB39" s="5">
        <v>25</v>
      </c>
      <c r="AC39" s="5">
        <v>38</v>
      </c>
      <c r="AD39" s="5">
        <v>60</v>
      </c>
    </row>
    <row r="40" spans="1:30" ht="13.5" thickBot="1" x14ac:dyDescent="0.25">
      <c r="A40" s="5">
        <f t="shared" si="28"/>
        <v>4</v>
      </c>
      <c r="B40" s="15">
        <f t="shared" si="29"/>
        <v>4</v>
      </c>
      <c r="C40" s="12">
        <v>3</v>
      </c>
      <c r="D40" s="11" t="s">
        <v>18</v>
      </c>
      <c r="E40" s="11" t="s">
        <v>29</v>
      </c>
      <c r="F40" s="5">
        <v>4</v>
      </c>
      <c r="G40" s="5">
        <v>60</v>
      </c>
      <c r="H40" s="5">
        <v>0</v>
      </c>
      <c r="I40" s="5">
        <v>270</v>
      </c>
      <c r="J40" s="5">
        <v>0</v>
      </c>
      <c r="K40" s="5">
        <v>5</v>
      </c>
      <c r="L40" s="5">
        <v>11</v>
      </c>
      <c r="M40" s="22">
        <f t="shared" si="17"/>
        <v>45</v>
      </c>
      <c r="N40" s="22">
        <f t="shared" si="18"/>
        <v>0</v>
      </c>
      <c r="O40" s="22">
        <f t="shared" si="19"/>
        <v>202.5</v>
      </c>
      <c r="P40" s="22">
        <f t="shared" si="20"/>
        <v>0</v>
      </c>
      <c r="Q40" s="22">
        <f t="shared" si="21"/>
        <v>3.75</v>
      </c>
      <c r="R40" s="22">
        <f t="shared" si="22"/>
        <v>8.25</v>
      </c>
      <c r="S40" s="6">
        <f t="shared" si="26"/>
        <v>2.2499999999999999E-2</v>
      </c>
      <c r="T40" s="6">
        <f t="shared" si="23"/>
        <v>0</v>
      </c>
      <c r="U40" s="6">
        <f t="shared" si="23"/>
        <v>0.10125000000000001</v>
      </c>
      <c r="V40" s="6">
        <f t="shared" si="23"/>
        <v>0</v>
      </c>
      <c r="W40" s="6">
        <f t="shared" si="24"/>
        <v>9.8684210526315791E-2</v>
      </c>
      <c r="X40" s="6">
        <f t="shared" si="24"/>
        <v>0.13750000000000001</v>
      </c>
      <c r="Y40" s="5">
        <v>2000</v>
      </c>
      <c r="Z40" s="5">
        <v>61</v>
      </c>
      <c r="AA40" s="5">
        <v>2000</v>
      </c>
      <c r="AB40" s="5">
        <v>25</v>
      </c>
      <c r="AC40" s="5">
        <v>38</v>
      </c>
      <c r="AD40" s="5">
        <v>60</v>
      </c>
    </row>
    <row r="41" spans="1:30" x14ac:dyDescent="0.2">
      <c r="A41" s="2" t="s">
        <v>24</v>
      </c>
      <c r="M41" s="20">
        <f t="shared" ref="M41:R41" si="31">SUM(M26:M40)</f>
        <v>881.25</v>
      </c>
      <c r="N41" s="20">
        <f t="shared" si="31"/>
        <v>49.0625</v>
      </c>
      <c r="O41" s="20">
        <f t="shared" si="31"/>
        <v>472.03125</v>
      </c>
      <c r="P41" s="20">
        <f t="shared" si="31"/>
        <v>14.03125</v>
      </c>
      <c r="Q41" s="20">
        <f t="shared" si="31"/>
        <v>39</v>
      </c>
      <c r="R41" s="20">
        <f t="shared" si="31"/>
        <v>31.15625</v>
      </c>
      <c r="S41" s="1">
        <f t="shared" si="26"/>
        <v>0.44062499999999999</v>
      </c>
      <c r="T41" s="1">
        <f t="shared" si="23"/>
        <v>0.80430327868852458</v>
      </c>
      <c r="U41" s="1">
        <f t="shared" si="23"/>
        <v>0.23601562500000001</v>
      </c>
      <c r="V41" s="1">
        <f t="shared" si="23"/>
        <v>0.56125000000000003</v>
      </c>
      <c r="W41" s="1">
        <f t="shared" si="24"/>
        <v>1.0263157894736843</v>
      </c>
      <c r="X41" s="1">
        <f t="shared" si="24"/>
        <v>0.51927083333333335</v>
      </c>
      <c r="Y41">
        <v>2000</v>
      </c>
      <c r="Z41">
        <v>61</v>
      </c>
      <c r="AA41">
        <v>2000</v>
      </c>
      <c r="AB41">
        <v>25</v>
      </c>
      <c r="AC41">
        <v>38</v>
      </c>
      <c r="AD41">
        <v>60</v>
      </c>
    </row>
    <row r="42" spans="1:30" x14ac:dyDescent="0.2">
      <c r="M42" s="1">
        <f>M41/2000</f>
        <v>0.44062499999999999</v>
      </c>
      <c r="N42" s="13">
        <f>N41/61</f>
        <v>0.80430327868852458</v>
      </c>
      <c r="O42" s="1">
        <f>O41/2000</f>
        <v>0.23601562500000001</v>
      </c>
      <c r="P42" s="1">
        <f>P41/25</f>
        <v>0.56125000000000003</v>
      </c>
      <c r="Q42" s="16">
        <f>Q41/38</f>
        <v>1.0263157894736843</v>
      </c>
      <c r="R42" s="1">
        <f>R41/60</f>
        <v>0.51927083333333335</v>
      </c>
    </row>
    <row r="43" spans="1:30" x14ac:dyDescent="0.2">
      <c r="A43" s="8" t="s">
        <v>37</v>
      </c>
      <c r="B43" s="17"/>
      <c r="M43" s="4"/>
      <c r="N43" s="4"/>
      <c r="O43" s="4"/>
      <c r="P43" s="4"/>
      <c r="Q43" s="4"/>
      <c r="R43" s="4"/>
    </row>
    <row r="44" spans="1:30" x14ac:dyDescent="0.2">
      <c r="G44" s="2" t="s">
        <v>14</v>
      </c>
      <c r="M44" s="20" t="s">
        <v>15</v>
      </c>
      <c r="N44" s="4"/>
      <c r="O44" s="4"/>
      <c r="P44" s="4"/>
      <c r="Q44" s="4"/>
      <c r="R44" s="4"/>
      <c r="S44" s="2" t="s">
        <v>22</v>
      </c>
      <c r="Y44" s="2" t="s">
        <v>23</v>
      </c>
    </row>
    <row r="45" spans="1:30" ht="13.5" thickBot="1" x14ac:dyDescent="0.25">
      <c r="A45" s="9" t="s">
        <v>16</v>
      </c>
      <c r="B45" s="8" t="s">
        <v>17</v>
      </c>
      <c r="C45" s="9" t="s">
        <v>5</v>
      </c>
      <c r="D45" s="8" t="s">
        <v>6</v>
      </c>
      <c r="E45" s="8" t="s">
        <v>7</v>
      </c>
      <c r="F45" s="8" t="s">
        <v>8</v>
      </c>
      <c r="G45" s="8" t="s">
        <v>0</v>
      </c>
      <c r="H45" s="8" t="s">
        <v>9</v>
      </c>
      <c r="I45" s="8" t="s">
        <v>10</v>
      </c>
      <c r="J45" s="8" t="s">
        <v>12</v>
      </c>
      <c r="K45" s="8" t="s">
        <v>13</v>
      </c>
      <c r="L45" s="8" t="s">
        <v>11</v>
      </c>
      <c r="M45" s="23" t="s">
        <v>0</v>
      </c>
      <c r="N45" s="23" t="s">
        <v>9</v>
      </c>
      <c r="O45" s="23" t="s">
        <v>10</v>
      </c>
      <c r="P45" s="23" t="s">
        <v>12</v>
      </c>
      <c r="Q45" s="23" t="s">
        <v>13</v>
      </c>
      <c r="R45" s="23" t="s">
        <v>11</v>
      </c>
      <c r="S45" s="8" t="s">
        <v>0</v>
      </c>
      <c r="T45" s="8" t="s">
        <v>9</v>
      </c>
      <c r="U45" s="8" t="s">
        <v>10</v>
      </c>
      <c r="V45" s="8" t="s">
        <v>12</v>
      </c>
      <c r="W45" s="8" t="s">
        <v>13</v>
      </c>
      <c r="X45" s="8" t="s">
        <v>11</v>
      </c>
      <c r="Y45" s="8" t="s">
        <v>0</v>
      </c>
      <c r="Z45" s="8" t="s">
        <v>9</v>
      </c>
      <c r="AA45" s="8" t="s">
        <v>10</v>
      </c>
      <c r="AB45" s="8" t="s">
        <v>12</v>
      </c>
      <c r="AC45" s="8" t="s">
        <v>13</v>
      </c>
      <c r="AD45" s="8" t="s">
        <v>11</v>
      </c>
    </row>
    <row r="46" spans="1:30" ht="13.5" thickBot="1" x14ac:dyDescent="0.25">
      <c r="A46" s="14">
        <f>A40</f>
        <v>4</v>
      </c>
      <c r="B46" s="26">
        <v>3</v>
      </c>
      <c r="C46" s="24">
        <v>3</v>
      </c>
      <c r="D46" s="11" t="s">
        <v>18</v>
      </c>
      <c r="E46" s="11" t="s">
        <v>79</v>
      </c>
      <c r="F46" s="5">
        <v>2</v>
      </c>
      <c r="G46" s="5">
        <v>320</v>
      </c>
      <c r="H46" s="5">
        <v>1.5</v>
      </c>
      <c r="I46" s="5">
        <v>370</v>
      </c>
      <c r="J46" s="5">
        <v>8</v>
      </c>
      <c r="K46" s="5">
        <v>8</v>
      </c>
      <c r="L46" s="5">
        <v>10</v>
      </c>
      <c r="M46" s="22">
        <f>G46*F46*C46/(B46*A46)</f>
        <v>160</v>
      </c>
      <c r="N46" s="22">
        <f>H46*F46*C46/(B46*A46)</f>
        <v>0.75</v>
      </c>
      <c r="O46" s="22">
        <f>I46*F46*C46/(B46*A46)</f>
        <v>185</v>
      </c>
      <c r="P46" s="22">
        <f>J46*F46*C46/(B46*A46)</f>
        <v>4</v>
      </c>
      <c r="Q46" s="22">
        <f>K46*F46*C46/(B46*A46)</f>
        <v>4</v>
      </c>
      <c r="R46" s="22">
        <f>L46*F46*C46/(B46*A46)</f>
        <v>5</v>
      </c>
      <c r="S46" s="6">
        <f t="shared" ref="S46:X46" si="32">M46/Y46</f>
        <v>0.08</v>
      </c>
      <c r="T46" s="6">
        <f t="shared" si="32"/>
        <v>1.2295081967213115E-2</v>
      </c>
      <c r="U46" s="6">
        <f t="shared" si="32"/>
        <v>9.2499999999999999E-2</v>
      </c>
      <c r="V46" s="6">
        <f t="shared" si="32"/>
        <v>0.16</v>
      </c>
      <c r="W46" s="6">
        <f t="shared" si="32"/>
        <v>0.10526315789473684</v>
      </c>
      <c r="X46" s="6">
        <f t="shared" si="32"/>
        <v>8.3333333333333329E-2</v>
      </c>
      <c r="Y46" s="5">
        <v>2000</v>
      </c>
      <c r="Z46" s="5">
        <v>61</v>
      </c>
      <c r="AA46" s="5">
        <v>2000</v>
      </c>
      <c r="AB46" s="5">
        <v>25</v>
      </c>
      <c r="AC46" s="5">
        <v>38</v>
      </c>
      <c r="AD46" s="5">
        <v>60</v>
      </c>
    </row>
    <row r="47" spans="1:30" ht="13.5" thickBot="1" x14ac:dyDescent="0.25">
      <c r="A47" s="5">
        <f>A46</f>
        <v>4</v>
      </c>
      <c r="B47" s="15">
        <f t="shared" ref="B47:B60" si="33">B46</f>
        <v>3</v>
      </c>
      <c r="C47" s="24">
        <v>4</v>
      </c>
      <c r="D47" s="11" t="s">
        <v>47</v>
      </c>
      <c r="E47" s="25" t="s">
        <v>91</v>
      </c>
      <c r="F47" s="5">
        <v>1</v>
      </c>
      <c r="G47" s="5">
        <v>140</v>
      </c>
      <c r="H47" s="5">
        <v>3</v>
      </c>
      <c r="I47" s="5">
        <v>480</v>
      </c>
      <c r="J47" s="5">
        <v>2</v>
      </c>
      <c r="K47" s="5">
        <v>4</v>
      </c>
      <c r="L47" s="5">
        <v>6</v>
      </c>
      <c r="M47" s="22">
        <f t="shared" ref="M47:M60" si="34">G47*F47*C47/(B47*A47)</f>
        <v>46.666666666666664</v>
      </c>
      <c r="N47" s="22">
        <f t="shared" ref="N47:N60" si="35">H47*F47*C47/(B47*A47)</f>
        <v>1</v>
      </c>
      <c r="O47" s="22">
        <f t="shared" ref="O47:O60" si="36">I47*F47*C47/(B47*A47)</f>
        <v>160</v>
      </c>
      <c r="P47" s="22">
        <f t="shared" ref="P47:P60" si="37">J47*F47*C47/(B47*A47)</f>
        <v>0.66666666666666663</v>
      </c>
      <c r="Q47" s="22">
        <f t="shared" ref="Q47:Q60" si="38">K47*F47*C47/(B47*A47)</f>
        <v>1.3333333333333333</v>
      </c>
      <c r="R47" s="22">
        <f t="shared" ref="R47:R60" si="39">L47*F47*C47/(B47*A47)</f>
        <v>2</v>
      </c>
      <c r="S47" s="6">
        <f t="shared" ref="S47:S60" si="40">M47/Y47</f>
        <v>2.3333333333333331E-2</v>
      </c>
      <c r="T47" s="6">
        <f t="shared" ref="T47:T60" si="41">N47/Z47</f>
        <v>1.6393442622950821E-2</v>
      </c>
      <c r="U47" s="6">
        <f t="shared" ref="U47:U60" si="42">O47/AA47</f>
        <v>0.08</v>
      </c>
      <c r="V47" s="6">
        <f t="shared" ref="V47:V60" si="43">P47/AB47</f>
        <v>2.6666666666666665E-2</v>
      </c>
      <c r="W47" s="6">
        <f t="shared" ref="W47:W60" si="44">Q47/AC47</f>
        <v>3.5087719298245612E-2</v>
      </c>
      <c r="X47" s="6">
        <f t="shared" ref="X47:X60" si="45">R47/AD47</f>
        <v>3.3333333333333333E-2</v>
      </c>
      <c r="Y47" s="5">
        <v>2000</v>
      </c>
      <c r="Z47" s="5">
        <v>61</v>
      </c>
      <c r="AA47" s="5">
        <v>2000</v>
      </c>
      <c r="AB47" s="5">
        <v>25</v>
      </c>
      <c r="AC47" s="5">
        <v>38</v>
      </c>
      <c r="AD47" s="5">
        <v>60</v>
      </c>
    </row>
    <row r="48" spans="1:30" ht="13.5" thickBot="1" x14ac:dyDescent="0.25">
      <c r="A48" s="5">
        <f>A47</f>
        <v>4</v>
      </c>
      <c r="B48" s="15">
        <f t="shared" si="33"/>
        <v>3</v>
      </c>
      <c r="C48" s="24">
        <v>1</v>
      </c>
      <c r="D48" s="11" t="s">
        <v>18</v>
      </c>
      <c r="E48" s="25" t="s">
        <v>89</v>
      </c>
      <c r="F48" s="5">
        <v>1</v>
      </c>
      <c r="G48" s="5">
        <v>20</v>
      </c>
      <c r="H48" s="5">
        <v>0</v>
      </c>
      <c r="I48" s="5">
        <v>400</v>
      </c>
      <c r="J48" s="5">
        <v>0</v>
      </c>
      <c r="K48" s="5">
        <v>1</v>
      </c>
      <c r="L48" s="5">
        <v>0</v>
      </c>
      <c r="M48" s="22">
        <f t="shared" si="34"/>
        <v>1.6666666666666667</v>
      </c>
      <c r="N48" s="22">
        <f t="shared" si="35"/>
        <v>0</v>
      </c>
      <c r="O48" s="22">
        <f t="shared" si="36"/>
        <v>33.333333333333336</v>
      </c>
      <c r="P48" s="22">
        <f t="shared" si="37"/>
        <v>0</v>
      </c>
      <c r="Q48" s="22">
        <f t="shared" si="38"/>
        <v>8.3333333333333329E-2</v>
      </c>
      <c r="R48" s="22">
        <f t="shared" si="39"/>
        <v>0</v>
      </c>
      <c r="S48" s="6">
        <f t="shared" si="40"/>
        <v>8.3333333333333339E-4</v>
      </c>
      <c r="T48" s="6">
        <f t="shared" si="41"/>
        <v>0</v>
      </c>
      <c r="U48" s="6">
        <f t="shared" si="42"/>
        <v>1.6666666666666666E-2</v>
      </c>
      <c r="V48" s="6">
        <f t="shared" si="43"/>
        <v>0</v>
      </c>
      <c r="W48" s="6">
        <f t="shared" si="44"/>
        <v>2.1929824561403508E-3</v>
      </c>
      <c r="X48" s="6">
        <f t="shared" si="45"/>
        <v>0</v>
      </c>
      <c r="Y48" s="5">
        <v>2000</v>
      </c>
      <c r="Z48" s="5">
        <v>61</v>
      </c>
      <c r="AA48" s="5">
        <v>2000</v>
      </c>
      <c r="AB48" s="5">
        <v>25</v>
      </c>
      <c r="AC48" s="5">
        <v>38</v>
      </c>
      <c r="AD48" s="5">
        <v>60</v>
      </c>
    </row>
    <row r="49" spans="1:30" ht="13.5" thickBot="1" x14ac:dyDescent="0.25">
      <c r="A49" s="5">
        <f>A48</f>
        <v>4</v>
      </c>
      <c r="B49" s="15">
        <f t="shared" si="33"/>
        <v>3</v>
      </c>
      <c r="C49" s="24">
        <v>0.25</v>
      </c>
      <c r="D49" s="11" t="s">
        <v>47</v>
      </c>
      <c r="E49" s="11" t="s">
        <v>74</v>
      </c>
      <c r="F49" s="5">
        <v>1</v>
      </c>
      <c r="G49" s="5">
        <f>16*120</f>
        <v>1920</v>
      </c>
      <c r="H49" s="5">
        <f>16*14</f>
        <v>224</v>
      </c>
      <c r="I49" s="5">
        <v>0</v>
      </c>
      <c r="J49" s="5">
        <v>0</v>
      </c>
      <c r="K49" s="5">
        <v>0</v>
      </c>
      <c r="L49" s="5">
        <v>0</v>
      </c>
      <c r="M49" s="22">
        <f t="shared" si="34"/>
        <v>40</v>
      </c>
      <c r="N49" s="22">
        <f t="shared" si="35"/>
        <v>4.666666666666667</v>
      </c>
      <c r="O49" s="22">
        <f t="shared" si="36"/>
        <v>0</v>
      </c>
      <c r="P49" s="22">
        <f t="shared" si="37"/>
        <v>0</v>
      </c>
      <c r="Q49" s="22">
        <f t="shared" si="38"/>
        <v>0</v>
      </c>
      <c r="R49" s="22">
        <f t="shared" si="39"/>
        <v>0</v>
      </c>
      <c r="S49" s="6">
        <f t="shared" si="40"/>
        <v>0.02</v>
      </c>
      <c r="T49" s="6">
        <f t="shared" si="41"/>
        <v>7.650273224043716E-2</v>
      </c>
      <c r="U49" s="6">
        <f t="shared" si="42"/>
        <v>0</v>
      </c>
      <c r="V49" s="6">
        <f t="shared" si="43"/>
        <v>0</v>
      </c>
      <c r="W49" s="6">
        <f t="shared" si="44"/>
        <v>0</v>
      </c>
      <c r="X49" s="6">
        <f t="shared" si="45"/>
        <v>0</v>
      </c>
      <c r="Y49" s="5">
        <v>2000</v>
      </c>
      <c r="Z49" s="5">
        <v>61</v>
      </c>
      <c r="AA49" s="5">
        <v>2000</v>
      </c>
      <c r="AB49" s="5">
        <v>25</v>
      </c>
      <c r="AC49" s="5">
        <v>38</v>
      </c>
      <c r="AD49" s="5">
        <v>60</v>
      </c>
    </row>
    <row r="50" spans="1:30" ht="13.5" thickBot="1" x14ac:dyDescent="0.25">
      <c r="A50" s="5">
        <f>A49</f>
        <v>4</v>
      </c>
      <c r="B50" s="15">
        <f t="shared" si="33"/>
        <v>3</v>
      </c>
      <c r="C50" s="24">
        <v>0.25</v>
      </c>
      <c r="D50" s="11" t="s">
        <v>18</v>
      </c>
      <c r="E50" s="11" t="s">
        <v>75</v>
      </c>
      <c r="F50" s="5">
        <v>8</v>
      </c>
      <c r="G50" s="5">
        <v>200</v>
      </c>
      <c r="H50" s="5">
        <v>20</v>
      </c>
      <c r="I50" s="5">
        <v>5</v>
      </c>
      <c r="J50" s="5">
        <v>1</v>
      </c>
      <c r="K50" s="5">
        <v>1</v>
      </c>
      <c r="L50" s="5">
        <v>4</v>
      </c>
      <c r="M50" s="22">
        <f t="shared" si="34"/>
        <v>33.333333333333336</v>
      </c>
      <c r="N50" s="22">
        <f t="shared" si="35"/>
        <v>3.3333333333333335</v>
      </c>
      <c r="O50" s="22">
        <f t="shared" si="36"/>
        <v>0.83333333333333337</v>
      </c>
      <c r="P50" s="22">
        <f t="shared" si="37"/>
        <v>0.16666666666666666</v>
      </c>
      <c r="Q50" s="22">
        <f t="shared" si="38"/>
        <v>0.16666666666666666</v>
      </c>
      <c r="R50" s="22">
        <f t="shared" si="39"/>
        <v>0.66666666666666663</v>
      </c>
      <c r="S50" s="6">
        <f t="shared" si="40"/>
        <v>1.6666666666666666E-2</v>
      </c>
      <c r="T50" s="6">
        <f t="shared" si="41"/>
        <v>5.4644808743169404E-2</v>
      </c>
      <c r="U50" s="6">
        <f t="shared" si="42"/>
        <v>4.1666666666666669E-4</v>
      </c>
      <c r="V50" s="6">
        <f t="shared" si="43"/>
        <v>6.6666666666666662E-3</v>
      </c>
      <c r="W50" s="6">
        <f t="shared" si="44"/>
        <v>4.3859649122807015E-3</v>
      </c>
      <c r="X50" s="6">
        <f t="shared" si="45"/>
        <v>1.111111111111111E-2</v>
      </c>
      <c r="Y50" s="5">
        <v>2000</v>
      </c>
      <c r="Z50" s="5">
        <v>61</v>
      </c>
      <c r="AA50" s="5">
        <v>2000</v>
      </c>
      <c r="AB50" s="5">
        <v>25</v>
      </c>
      <c r="AC50" s="5">
        <v>38</v>
      </c>
      <c r="AD50" s="5">
        <v>60</v>
      </c>
    </row>
    <row r="51" spans="1:30" ht="13.5" thickBot="1" x14ac:dyDescent="0.25">
      <c r="A51" s="5">
        <f t="shared" ref="A51:A60" si="46">A50</f>
        <v>4</v>
      </c>
      <c r="B51" s="15">
        <f t="shared" si="33"/>
        <v>3</v>
      </c>
      <c r="C51" s="24">
        <v>0.5</v>
      </c>
      <c r="D51" s="11" t="s">
        <v>3</v>
      </c>
      <c r="E51" s="25" t="s">
        <v>90</v>
      </c>
      <c r="F51" s="5">
        <v>8</v>
      </c>
      <c r="G51" s="5">
        <v>180</v>
      </c>
      <c r="H51" s="5">
        <v>1.5</v>
      </c>
      <c r="I51" s="5">
        <v>0</v>
      </c>
      <c r="J51" s="5">
        <v>7</v>
      </c>
      <c r="K51" s="5">
        <v>1</v>
      </c>
      <c r="L51" s="5">
        <v>8</v>
      </c>
      <c r="M51" s="22">
        <f t="shared" si="34"/>
        <v>60</v>
      </c>
      <c r="N51" s="22">
        <f t="shared" si="35"/>
        <v>0.5</v>
      </c>
      <c r="O51" s="22">
        <f t="shared" si="36"/>
        <v>0</v>
      </c>
      <c r="P51" s="22">
        <f t="shared" si="37"/>
        <v>2.3333333333333335</v>
      </c>
      <c r="Q51" s="22">
        <f t="shared" si="38"/>
        <v>0.33333333333333331</v>
      </c>
      <c r="R51" s="22">
        <f t="shared" si="39"/>
        <v>2.6666666666666665</v>
      </c>
      <c r="S51" s="6">
        <f t="shared" si="40"/>
        <v>0.03</v>
      </c>
      <c r="T51" s="6">
        <f t="shared" si="41"/>
        <v>8.1967213114754103E-3</v>
      </c>
      <c r="U51" s="6">
        <f t="shared" si="42"/>
        <v>0</v>
      </c>
      <c r="V51" s="6">
        <f t="shared" si="43"/>
        <v>9.3333333333333338E-2</v>
      </c>
      <c r="W51" s="6">
        <f t="shared" si="44"/>
        <v>8.771929824561403E-3</v>
      </c>
      <c r="X51" s="6">
        <f t="shared" si="45"/>
        <v>4.4444444444444439E-2</v>
      </c>
      <c r="Y51" s="5">
        <v>2000</v>
      </c>
      <c r="Z51" s="5">
        <v>61</v>
      </c>
      <c r="AA51" s="5">
        <v>2000</v>
      </c>
      <c r="AB51" s="5">
        <v>25</v>
      </c>
      <c r="AC51" s="5">
        <v>38</v>
      </c>
      <c r="AD51" s="5">
        <v>60</v>
      </c>
    </row>
    <row r="52" spans="1:30" ht="13.5" thickBot="1" x14ac:dyDescent="0.25">
      <c r="A52" s="5">
        <f t="shared" si="46"/>
        <v>4</v>
      </c>
      <c r="B52" s="15">
        <f t="shared" si="33"/>
        <v>3</v>
      </c>
      <c r="C52" s="24">
        <v>1</v>
      </c>
      <c r="D52" s="11" t="s">
        <v>18</v>
      </c>
      <c r="E52" s="11" t="s">
        <v>77</v>
      </c>
      <c r="F52" s="5">
        <v>6</v>
      </c>
      <c r="G52" s="5">
        <v>35</v>
      </c>
      <c r="H52" s="5">
        <v>0</v>
      </c>
      <c r="I52" s="5">
        <v>20</v>
      </c>
      <c r="J52" s="5">
        <v>1</v>
      </c>
      <c r="K52" s="5">
        <v>4</v>
      </c>
      <c r="L52" s="5">
        <v>1</v>
      </c>
      <c r="M52" s="22">
        <f t="shared" si="34"/>
        <v>17.5</v>
      </c>
      <c r="N52" s="22">
        <f t="shared" si="35"/>
        <v>0</v>
      </c>
      <c r="O52" s="22">
        <f t="shared" si="36"/>
        <v>10</v>
      </c>
      <c r="P52" s="22">
        <f t="shared" si="37"/>
        <v>0.5</v>
      </c>
      <c r="Q52" s="22">
        <f t="shared" si="38"/>
        <v>2</v>
      </c>
      <c r="R52" s="22">
        <f t="shared" si="39"/>
        <v>0.5</v>
      </c>
      <c r="S52" s="6">
        <f t="shared" si="40"/>
        <v>8.7500000000000008E-3</v>
      </c>
      <c r="T52" s="6">
        <f t="shared" si="41"/>
        <v>0</v>
      </c>
      <c r="U52" s="6">
        <f t="shared" si="42"/>
        <v>5.0000000000000001E-3</v>
      </c>
      <c r="V52" s="6">
        <f t="shared" si="43"/>
        <v>0.02</v>
      </c>
      <c r="W52" s="6">
        <f t="shared" si="44"/>
        <v>5.2631578947368418E-2</v>
      </c>
      <c r="X52" s="6">
        <f t="shared" si="45"/>
        <v>8.3333333333333332E-3</v>
      </c>
      <c r="Y52" s="5">
        <v>2000</v>
      </c>
      <c r="Z52" s="5">
        <v>61</v>
      </c>
      <c r="AA52" s="5">
        <v>2000</v>
      </c>
      <c r="AB52" s="5">
        <v>25</v>
      </c>
      <c r="AC52" s="5">
        <v>38</v>
      </c>
      <c r="AD52" s="5">
        <v>60</v>
      </c>
    </row>
    <row r="53" spans="1:30" ht="13.5" thickBot="1" x14ac:dyDescent="0.25">
      <c r="A53" s="5">
        <f t="shared" si="46"/>
        <v>4</v>
      </c>
      <c r="B53" s="15">
        <f t="shared" si="33"/>
        <v>3</v>
      </c>
      <c r="C53" s="27">
        <v>4</v>
      </c>
      <c r="D53" s="11" t="s">
        <v>47</v>
      </c>
      <c r="E53" s="25" t="s">
        <v>81</v>
      </c>
      <c r="F53" s="5">
        <v>1</v>
      </c>
      <c r="G53" s="5">
        <v>130</v>
      </c>
      <c r="H53" s="5">
        <v>1</v>
      </c>
      <c r="I53" s="5">
        <v>480</v>
      </c>
      <c r="J53" s="5">
        <v>2</v>
      </c>
      <c r="K53" s="5">
        <v>2</v>
      </c>
      <c r="L53" s="5">
        <v>5</v>
      </c>
      <c r="M53" s="22">
        <f t="shared" si="34"/>
        <v>43.333333333333336</v>
      </c>
      <c r="N53" s="22">
        <f t="shared" si="35"/>
        <v>0.33333333333333331</v>
      </c>
      <c r="O53" s="22">
        <f t="shared" si="36"/>
        <v>160</v>
      </c>
      <c r="P53" s="22">
        <f t="shared" si="37"/>
        <v>0.66666666666666663</v>
      </c>
      <c r="Q53" s="22">
        <f t="shared" si="38"/>
        <v>0.66666666666666663</v>
      </c>
      <c r="R53" s="22">
        <f t="shared" si="39"/>
        <v>1.6666666666666667</v>
      </c>
      <c r="S53" s="6">
        <f t="shared" si="40"/>
        <v>2.1666666666666667E-2</v>
      </c>
      <c r="T53" s="6">
        <f t="shared" si="41"/>
        <v>5.4644808743169399E-3</v>
      </c>
      <c r="U53" s="6">
        <f t="shared" si="42"/>
        <v>0.08</v>
      </c>
      <c r="V53" s="6">
        <f t="shared" si="43"/>
        <v>2.6666666666666665E-2</v>
      </c>
      <c r="W53" s="6">
        <f t="shared" si="44"/>
        <v>1.7543859649122806E-2</v>
      </c>
      <c r="X53" s="6">
        <f t="shared" si="45"/>
        <v>2.777777777777778E-2</v>
      </c>
      <c r="Y53" s="5">
        <v>2000</v>
      </c>
      <c r="Z53" s="5">
        <v>61</v>
      </c>
      <c r="AA53" s="5">
        <v>2000</v>
      </c>
      <c r="AB53" s="5">
        <v>25</v>
      </c>
      <c r="AC53" s="5">
        <v>38</v>
      </c>
      <c r="AD53" s="5">
        <v>60</v>
      </c>
    </row>
    <row r="54" spans="1:30" ht="13.5" thickBot="1" x14ac:dyDescent="0.25">
      <c r="A54" s="5">
        <f t="shared" si="46"/>
        <v>4</v>
      </c>
      <c r="B54" s="15">
        <f t="shared" si="33"/>
        <v>3</v>
      </c>
      <c r="C54" s="24"/>
      <c r="D54" s="11"/>
      <c r="E54" s="25" t="s">
        <v>93</v>
      </c>
      <c r="F54" s="5"/>
      <c r="G54" s="5"/>
      <c r="H54" s="5"/>
      <c r="I54" s="5"/>
      <c r="J54" s="5"/>
      <c r="K54" s="5"/>
      <c r="L54" s="5"/>
      <c r="M54" s="22">
        <f t="shared" si="34"/>
        <v>0</v>
      </c>
      <c r="N54" s="22">
        <f t="shared" si="35"/>
        <v>0</v>
      </c>
      <c r="O54" s="22">
        <f t="shared" si="36"/>
        <v>0</v>
      </c>
      <c r="P54" s="22">
        <f t="shared" si="37"/>
        <v>0</v>
      </c>
      <c r="Q54" s="22">
        <f t="shared" si="38"/>
        <v>0</v>
      </c>
      <c r="R54" s="22">
        <f t="shared" si="39"/>
        <v>0</v>
      </c>
      <c r="S54" s="6">
        <f t="shared" si="40"/>
        <v>0</v>
      </c>
      <c r="T54" s="6">
        <f t="shared" si="41"/>
        <v>0</v>
      </c>
      <c r="U54" s="6">
        <f t="shared" si="42"/>
        <v>0</v>
      </c>
      <c r="V54" s="6">
        <f t="shared" si="43"/>
        <v>0</v>
      </c>
      <c r="W54" s="6">
        <f t="shared" si="44"/>
        <v>0</v>
      </c>
      <c r="X54" s="6">
        <f t="shared" si="45"/>
        <v>0</v>
      </c>
      <c r="Y54" s="5">
        <v>2000</v>
      </c>
      <c r="Z54" s="5">
        <v>61</v>
      </c>
      <c r="AA54" s="5">
        <v>2000</v>
      </c>
      <c r="AB54" s="5">
        <v>25</v>
      </c>
      <c r="AC54" s="5">
        <v>38</v>
      </c>
      <c r="AD54" s="5">
        <v>60</v>
      </c>
    </row>
    <row r="55" spans="1:30" ht="13.5" thickBot="1" x14ac:dyDescent="0.25">
      <c r="A55" s="5">
        <f t="shared" si="46"/>
        <v>4</v>
      </c>
      <c r="B55" s="15">
        <f t="shared" si="33"/>
        <v>3</v>
      </c>
      <c r="C55" s="24">
        <v>1</v>
      </c>
      <c r="D55" s="11" t="s">
        <v>85</v>
      </c>
      <c r="E55" s="25" t="s">
        <v>88</v>
      </c>
      <c r="F55" s="5">
        <v>1</v>
      </c>
      <c r="G55" s="5">
        <v>44</v>
      </c>
      <c r="H55" s="5">
        <v>0.1</v>
      </c>
      <c r="I55" s="5">
        <v>4</v>
      </c>
      <c r="J55" s="5">
        <v>1.9</v>
      </c>
      <c r="K55" s="5">
        <v>4.7</v>
      </c>
      <c r="L55" s="5">
        <v>1.2</v>
      </c>
      <c r="M55" s="22">
        <f t="shared" si="34"/>
        <v>3.6666666666666665</v>
      </c>
      <c r="N55" s="22">
        <f t="shared" si="35"/>
        <v>8.3333333333333332E-3</v>
      </c>
      <c r="O55" s="22">
        <f t="shared" si="36"/>
        <v>0.33333333333333331</v>
      </c>
      <c r="P55" s="22">
        <f t="shared" si="37"/>
        <v>0.15833333333333333</v>
      </c>
      <c r="Q55" s="22">
        <f t="shared" si="38"/>
        <v>0.39166666666666666</v>
      </c>
      <c r="R55" s="22">
        <f t="shared" si="39"/>
        <v>9.9999999999999992E-2</v>
      </c>
      <c r="S55" s="6">
        <f t="shared" si="40"/>
        <v>1.8333333333333333E-3</v>
      </c>
      <c r="T55" s="6">
        <f t="shared" si="41"/>
        <v>1.366120218579235E-4</v>
      </c>
      <c r="U55" s="6">
        <f t="shared" si="42"/>
        <v>1.6666666666666666E-4</v>
      </c>
      <c r="V55" s="6">
        <f t="shared" si="43"/>
        <v>6.3333333333333332E-3</v>
      </c>
      <c r="W55" s="6">
        <f t="shared" si="44"/>
        <v>1.0307017543859648E-2</v>
      </c>
      <c r="X55" s="6">
        <f t="shared" si="45"/>
        <v>1.6666666666666666E-3</v>
      </c>
      <c r="Y55" s="5">
        <v>2000</v>
      </c>
      <c r="Z55" s="5">
        <v>61</v>
      </c>
      <c r="AA55" s="5">
        <v>2000</v>
      </c>
      <c r="AB55" s="5">
        <v>25</v>
      </c>
      <c r="AC55" s="5">
        <v>38</v>
      </c>
      <c r="AD55" s="5">
        <v>60</v>
      </c>
    </row>
    <row r="56" spans="1:30" ht="13.5" thickBot="1" x14ac:dyDescent="0.25">
      <c r="A56" s="5">
        <f t="shared" si="46"/>
        <v>4</v>
      </c>
      <c r="B56" s="15">
        <f t="shared" si="33"/>
        <v>3</v>
      </c>
      <c r="C56" s="24">
        <v>2</v>
      </c>
      <c r="D56" s="11" t="s">
        <v>86</v>
      </c>
      <c r="E56" s="11" t="s">
        <v>87</v>
      </c>
      <c r="F56" s="5">
        <v>1</v>
      </c>
      <c r="G56" s="5">
        <v>4</v>
      </c>
      <c r="H56" s="5">
        <v>0</v>
      </c>
      <c r="I56" s="5">
        <v>1</v>
      </c>
      <c r="J56" s="5">
        <v>0</v>
      </c>
      <c r="K56" s="5">
        <v>0</v>
      </c>
      <c r="L56" s="5">
        <v>0</v>
      </c>
      <c r="M56" s="22">
        <f t="shared" si="34"/>
        <v>0.66666666666666663</v>
      </c>
      <c r="N56" s="22">
        <f t="shared" si="35"/>
        <v>0</v>
      </c>
      <c r="O56" s="22">
        <f t="shared" si="36"/>
        <v>0.16666666666666666</v>
      </c>
      <c r="P56" s="22">
        <f t="shared" si="37"/>
        <v>0</v>
      </c>
      <c r="Q56" s="22">
        <f t="shared" si="38"/>
        <v>0</v>
      </c>
      <c r="R56" s="22">
        <f t="shared" si="39"/>
        <v>0</v>
      </c>
      <c r="S56" s="6">
        <f t="shared" si="40"/>
        <v>3.3333333333333332E-4</v>
      </c>
      <c r="T56" s="6">
        <f t="shared" si="41"/>
        <v>0</v>
      </c>
      <c r="U56" s="6">
        <f t="shared" si="42"/>
        <v>8.3333333333333331E-5</v>
      </c>
      <c r="V56" s="6">
        <f t="shared" si="43"/>
        <v>0</v>
      </c>
      <c r="W56" s="6">
        <f t="shared" si="44"/>
        <v>0</v>
      </c>
      <c r="X56" s="6">
        <f t="shared" si="45"/>
        <v>0</v>
      </c>
      <c r="Y56" s="5">
        <v>2000</v>
      </c>
      <c r="Z56" s="5">
        <v>61</v>
      </c>
      <c r="AA56" s="5">
        <v>2000</v>
      </c>
      <c r="AB56" s="5">
        <v>25</v>
      </c>
      <c r="AC56" s="5">
        <v>38</v>
      </c>
      <c r="AD56" s="5">
        <v>60</v>
      </c>
    </row>
    <row r="57" spans="1:30" ht="13.5" thickBot="1" x14ac:dyDescent="0.25">
      <c r="A57" s="5">
        <f t="shared" si="46"/>
        <v>4</v>
      </c>
      <c r="B57" s="15">
        <f t="shared" si="33"/>
        <v>3</v>
      </c>
      <c r="C57" s="24">
        <v>1</v>
      </c>
      <c r="D57" s="11" t="s">
        <v>59</v>
      </c>
      <c r="E57" s="11" t="s">
        <v>78</v>
      </c>
      <c r="F57" s="5">
        <v>5</v>
      </c>
      <c r="G57" s="5">
        <v>70</v>
      </c>
      <c r="H57" s="5">
        <v>1.5</v>
      </c>
      <c r="I57" s="5">
        <v>250</v>
      </c>
      <c r="J57" s="5">
        <v>0</v>
      </c>
      <c r="K57" s="5">
        <v>0</v>
      </c>
      <c r="L57" s="5">
        <v>12</v>
      </c>
      <c r="M57" s="22">
        <f t="shared" si="34"/>
        <v>29.166666666666668</v>
      </c>
      <c r="N57" s="22">
        <f t="shared" si="35"/>
        <v>0.625</v>
      </c>
      <c r="O57" s="22">
        <f t="shared" si="36"/>
        <v>104.16666666666667</v>
      </c>
      <c r="P57" s="22">
        <f t="shared" si="37"/>
        <v>0</v>
      </c>
      <c r="Q57" s="22">
        <f t="shared" si="38"/>
        <v>0</v>
      </c>
      <c r="R57" s="22">
        <f t="shared" si="39"/>
        <v>5</v>
      </c>
      <c r="S57" s="6">
        <f t="shared" si="40"/>
        <v>1.4583333333333334E-2</v>
      </c>
      <c r="T57" s="6">
        <f t="shared" si="41"/>
        <v>1.0245901639344262E-2</v>
      </c>
      <c r="U57" s="6">
        <f t="shared" si="42"/>
        <v>5.2083333333333336E-2</v>
      </c>
      <c r="V57" s="6">
        <f t="shared" si="43"/>
        <v>0</v>
      </c>
      <c r="W57" s="6">
        <f t="shared" si="44"/>
        <v>0</v>
      </c>
      <c r="X57" s="6">
        <f t="shared" si="45"/>
        <v>8.3333333333333329E-2</v>
      </c>
      <c r="Y57" s="5">
        <v>2000</v>
      </c>
      <c r="Z57" s="5">
        <v>61</v>
      </c>
      <c r="AA57" s="5">
        <v>2000</v>
      </c>
      <c r="AB57" s="5">
        <v>25</v>
      </c>
      <c r="AC57" s="5">
        <v>38</v>
      </c>
      <c r="AD57" s="5">
        <v>60</v>
      </c>
    </row>
    <row r="58" spans="1:30" ht="13.5" thickBot="1" x14ac:dyDescent="0.25">
      <c r="A58" s="5">
        <f t="shared" si="46"/>
        <v>4</v>
      </c>
      <c r="B58" s="15">
        <f t="shared" si="33"/>
        <v>3</v>
      </c>
      <c r="C58" s="24">
        <v>0.5</v>
      </c>
      <c r="D58" s="11" t="s">
        <v>3</v>
      </c>
      <c r="E58" s="11" t="s">
        <v>76</v>
      </c>
      <c r="F58" s="5">
        <v>8</v>
      </c>
      <c r="G58" s="5">
        <v>220</v>
      </c>
      <c r="H58" s="5">
        <v>1</v>
      </c>
      <c r="I58" s="5">
        <v>5</v>
      </c>
      <c r="J58" s="5">
        <v>7</v>
      </c>
      <c r="K58" s="5">
        <v>4</v>
      </c>
      <c r="L58" s="5">
        <v>8</v>
      </c>
      <c r="M58" s="22">
        <f t="shared" si="34"/>
        <v>73.333333333333329</v>
      </c>
      <c r="N58" s="22">
        <f t="shared" si="35"/>
        <v>0.33333333333333331</v>
      </c>
      <c r="O58" s="22">
        <f t="shared" si="36"/>
        <v>1.6666666666666667</v>
      </c>
      <c r="P58" s="22">
        <f t="shared" si="37"/>
        <v>2.3333333333333335</v>
      </c>
      <c r="Q58" s="22">
        <f t="shared" si="38"/>
        <v>1.3333333333333333</v>
      </c>
      <c r="R58" s="22">
        <f t="shared" si="39"/>
        <v>2.6666666666666665</v>
      </c>
      <c r="S58" s="6">
        <f t="shared" si="40"/>
        <v>3.6666666666666667E-2</v>
      </c>
      <c r="T58" s="6">
        <f t="shared" si="41"/>
        <v>5.4644808743169399E-3</v>
      </c>
      <c r="U58" s="6">
        <f t="shared" si="42"/>
        <v>8.3333333333333339E-4</v>
      </c>
      <c r="V58" s="6">
        <f t="shared" si="43"/>
        <v>9.3333333333333338E-2</v>
      </c>
      <c r="W58" s="6">
        <f t="shared" si="44"/>
        <v>3.5087719298245612E-2</v>
      </c>
      <c r="X58" s="6">
        <f t="shared" si="45"/>
        <v>4.4444444444444439E-2</v>
      </c>
      <c r="Y58" s="5">
        <v>2000</v>
      </c>
      <c r="Z58" s="5">
        <v>61</v>
      </c>
      <c r="AA58" s="5">
        <v>2000</v>
      </c>
      <c r="AB58" s="5">
        <v>25</v>
      </c>
      <c r="AC58" s="5">
        <v>38</v>
      </c>
      <c r="AD58" s="5">
        <v>60</v>
      </c>
    </row>
    <row r="59" spans="1:30" ht="13.5" thickBot="1" x14ac:dyDescent="0.25">
      <c r="A59" s="5">
        <f t="shared" si="46"/>
        <v>4</v>
      </c>
      <c r="B59" s="15">
        <f t="shared" si="33"/>
        <v>3</v>
      </c>
      <c r="C59" s="24">
        <v>1</v>
      </c>
      <c r="D59" s="11" t="s">
        <v>18</v>
      </c>
      <c r="E59" s="25" t="s">
        <v>80</v>
      </c>
      <c r="F59" s="5">
        <v>1</v>
      </c>
      <c r="G59" s="5">
        <v>50</v>
      </c>
      <c r="H59" s="5">
        <v>0</v>
      </c>
      <c r="I59" s="5">
        <v>5</v>
      </c>
      <c r="J59" s="5">
        <v>0</v>
      </c>
      <c r="K59" s="5">
        <v>0</v>
      </c>
      <c r="L59" s="5">
        <v>3</v>
      </c>
      <c r="M59" s="22">
        <f t="shared" si="34"/>
        <v>4.166666666666667</v>
      </c>
      <c r="N59" s="22">
        <f t="shared" si="35"/>
        <v>0</v>
      </c>
      <c r="O59" s="22">
        <f t="shared" si="36"/>
        <v>0.41666666666666669</v>
      </c>
      <c r="P59" s="22">
        <f t="shared" si="37"/>
        <v>0</v>
      </c>
      <c r="Q59" s="22">
        <f t="shared" si="38"/>
        <v>0</v>
      </c>
      <c r="R59" s="22">
        <f t="shared" si="39"/>
        <v>0.25</v>
      </c>
      <c r="S59" s="6">
        <f t="shared" si="40"/>
        <v>2.0833333333333333E-3</v>
      </c>
      <c r="T59" s="6">
        <f t="shared" si="41"/>
        <v>0</v>
      </c>
      <c r="U59" s="6">
        <f t="shared" si="42"/>
        <v>2.0833333333333335E-4</v>
      </c>
      <c r="V59" s="6">
        <f t="shared" si="43"/>
        <v>0</v>
      </c>
      <c r="W59" s="6">
        <f t="shared" si="44"/>
        <v>0</v>
      </c>
      <c r="X59" s="6">
        <f t="shared" si="45"/>
        <v>4.1666666666666666E-3</v>
      </c>
      <c r="Y59" s="5">
        <v>2000</v>
      </c>
      <c r="Z59" s="5">
        <v>61</v>
      </c>
      <c r="AA59" s="5">
        <v>2000</v>
      </c>
      <c r="AB59" s="5">
        <v>25</v>
      </c>
      <c r="AC59" s="5">
        <v>38</v>
      </c>
      <c r="AD59" s="5">
        <v>60</v>
      </c>
    </row>
    <row r="60" spans="1:30" ht="13.5" thickBot="1" x14ac:dyDescent="0.25">
      <c r="A60" s="5">
        <f t="shared" si="46"/>
        <v>4</v>
      </c>
      <c r="B60" s="15">
        <f t="shared" si="33"/>
        <v>3</v>
      </c>
      <c r="C60" s="24">
        <v>4</v>
      </c>
      <c r="D60" s="11" t="s">
        <v>47</v>
      </c>
      <c r="E60" s="25" t="s">
        <v>92</v>
      </c>
      <c r="F60" s="28">
        <v>1</v>
      </c>
      <c r="G60" s="28">
        <v>130</v>
      </c>
      <c r="H60" s="28">
        <v>1</v>
      </c>
      <c r="I60" s="28">
        <v>480</v>
      </c>
      <c r="J60" s="28">
        <v>3</v>
      </c>
      <c r="K60" s="28">
        <v>2</v>
      </c>
      <c r="L60" s="28">
        <v>6</v>
      </c>
      <c r="M60" s="22">
        <f t="shared" si="34"/>
        <v>43.333333333333336</v>
      </c>
      <c r="N60" s="22">
        <f t="shared" si="35"/>
        <v>0.33333333333333331</v>
      </c>
      <c r="O60" s="22">
        <f t="shared" si="36"/>
        <v>160</v>
      </c>
      <c r="P60" s="22">
        <f t="shared" si="37"/>
        <v>1</v>
      </c>
      <c r="Q60" s="22">
        <f t="shared" si="38"/>
        <v>0.66666666666666663</v>
      </c>
      <c r="R60" s="22">
        <f t="shared" si="39"/>
        <v>2</v>
      </c>
      <c r="S60" s="6">
        <f t="shared" si="40"/>
        <v>2.1666666666666667E-2</v>
      </c>
      <c r="T60" s="6">
        <f t="shared" si="41"/>
        <v>5.4644808743169399E-3</v>
      </c>
      <c r="U60" s="6">
        <f t="shared" si="42"/>
        <v>0.08</v>
      </c>
      <c r="V60" s="6">
        <f t="shared" si="43"/>
        <v>0.04</v>
      </c>
      <c r="W60" s="6">
        <f t="shared" si="44"/>
        <v>1.7543859649122806E-2</v>
      </c>
      <c r="X60" s="6">
        <f t="shared" si="45"/>
        <v>3.3333333333333333E-2</v>
      </c>
      <c r="Y60" s="5">
        <v>2000</v>
      </c>
      <c r="Z60" s="5">
        <v>61</v>
      </c>
      <c r="AA60" s="5">
        <v>2000</v>
      </c>
      <c r="AB60" s="5">
        <v>25</v>
      </c>
      <c r="AC60" s="5">
        <v>38</v>
      </c>
      <c r="AD60" s="5">
        <v>60</v>
      </c>
    </row>
    <row r="61" spans="1:30" x14ac:dyDescent="0.2">
      <c r="A61" s="2" t="s">
        <v>24</v>
      </c>
      <c r="M61" s="20">
        <f t="shared" ref="M61:R61" si="47">SUM(M46:M60)</f>
        <v>556.83333333333337</v>
      </c>
      <c r="N61" s="20">
        <f t="shared" si="47"/>
        <v>11.883333333333335</v>
      </c>
      <c r="O61" s="20">
        <f t="shared" si="47"/>
        <v>815.91666666666652</v>
      </c>
      <c r="P61" s="20">
        <f t="shared" si="47"/>
        <v>11.825000000000001</v>
      </c>
      <c r="Q61" s="20">
        <f t="shared" si="47"/>
        <v>10.975</v>
      </c>
      <c r="R61" s="20">
        <f t="shared" si="47"/>
        <v>22.516666666666669</v>
      </c>
      <c r="S61" s="1">
        <f t="shared" ref="S61:X61" si="48">M61/Y61</f>
        <v>0.2784166666666667</v>
      </c>
      <c r="T61" s="1">
        <f t="shared" si="48"/>
        <v>0.19480874316939892</v>
      </c>
      <c r="U61" s="1">
        <f t="shared" si="48"/>
        <v>0.40795833333333326</v>
      </c>
      <c r="V61" s="1">
        <f t="shared" si="48"/>
        <v>0.47300000000000003</v>
      </c>
      <c r="W61" s="1">
        <f t="shared" si="48"/>
        <v>0.28881578947368419</v>
      </c>
      <c r="X61" s="1">
        <f t="shared" si="48"/>
        <v>0.37527777777777782</v>
      </c>
      <c r="Y61">
        <v>2000</v>
      </c>
      <c r="Z61">
        <v>61</v>
      </c>
      <c r="AA61">
        <v>2000</v>
      </c>
      <c r="AB61">
        <v>25</v>
      </c>
      <c r="AC61">
        <v>38</v>
      </c>
      <c r="AD61">
        <v>60</v>
      </c>
    </row>
    <row r="62" spans="1:30" x14ac:dyDescent="0.2">
      <c r="M62" s="1">
        <f>M61/2000</f>
        <v>0.2784166666666667</v>
      </c>
      <c r="N62" s="1">
        <f>N61/61</f>
        <v>0.19480874316939892</v>
      </c>
      <c r="O62" s="1">
        <f>O61/2000</f>
        <v>0.40795833333333326</v>
      </c>
      <c r="P62" s="1">
        <f>P61/25</f>
        <v>0.47300000000000003</v>
      </c>
      <c r="Q62" s="1">
        <f>Q61/38</f>
        <v>0.28881578947368419</v>
      </c>
      <c r="R62" s="1">
        <f>R61/60</f>
        <v>0.37527777777777782</v>
      </c>
    </row>
    <row r="63" spans="1:30" x14ac:dyDescent="0.2">
      <c r="M63" s="4"/>
    </row>
    <row r="64" spans="1:30" x14ac:dyDescent="0.2">
      <c r="M64" s="4"/>
    </row>
    <row r="65" spans="13:13" x14ac:dyDescent="0.2">
      <c r="M65" s="4"/>
    </row>
  </sheetData>
  <pageMargins left="0.25" right="0.25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9"/>
  <sheetViews>
    <sheetView workbookViewId="0"/>
  </sheetViews>
  <sheetFormatPr defaultRowHeight="12.75" x14ac:dyDescent="0.2"/>
  <cols>
    <col min="1" max="1" width="11.5703125" bestFit="1" customWidth="1"/>
    <col min="2" max="2" width="11.140625" bestFit="1" customWidth="1"/>
    <col min="5" max="5" width="58" bestFit="1" customWidth="1"/>
    <col min="6" max="6" width="14.5703125" bestFit="1" customWidth="1"/>
    <col min="9" max="9" width="10.7109375" bestFit="1" customWidth="1"/>
    <col min="27" max="27" width="10.7109375" bestFit="1" customWidth="1"/>
  </cols>
  <sheetData>
    <row r="1" spans="1:30" x14ac:dyDescent="0.2">
      <c r="A1" t="s">
        <v>1</v>
      </c>
    </row>
    <row r="2" spans="1:30" x14ac:dyDescent="0.2">
      <c r="A2" s="3" t="s">
        <v>147</v>
      </c>
    </row>
    <row r="4" spans="1:30" x14ac:dyDescent="0.2">
      <c r="A4" s="2" t="s">
        <v>50</v>
      </c>
      <c r="M4" s="4">
        <f t="shared" ref="M4:R4" si="0">SUM(M13,M30,M45)</f>
        <v>2062.2619047619046</v>
      </c>
      <c r="N4" s="4">
        <f t="shared" si="0"/>
        <v>52.31547619047619</v>
      </c>
      <c r="O4" s="4">
        <f t="shared" si="0"/>
        <v>1930.2083333333333</v>
      </c>
      <c r="P4" s="4">
        <f t="shared" si="0"/>
        <v>52.235119047619044</v>
      </c>
      <c r="Q4" s="4">
        <f t="shared" si="0"/>
        <v>107.57738095238096</v>
      </c>
      <c r="R4" s="4">
        <f t="shared" si="0"/>
        <v>80.535714285714278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">
      <c r="M5" s="21">
        <f>M4/2000</f>
        <v>1.0311309523809522</v>
      </c>
      <c r="N5" s="21">
        <f>N4/61</f>
        <v>0.85763075722092119</v>
      </c>
      <c r="O5" s="21">
        <f>O4/2000</f>
        <v>0.96510416666666665</v>
      </c>
      <c r="P5" s="13">
        <f>P4/25</f>
        <v>2.0894047619047615</v>
      </c>
      <c r="Q5" s="16">
        <f>Q4/38</f>
        <v>2.8309837092731831</v>
      </c>
      <c r="R5" s="21">
        <f>R4/60</f>
        <v>1.3422619047619047</v>
      </c>
    </row>
    <row r="6" spans="1:30" x14ac:dyDescent="0.2">
      <c r="A6" s="8" t="s">
        <v>2</v>
      </c>
    </row>
    <row r="7" spans="1:30" x14ac:dyDescent="0.2">
      <c r="G7" s="2" t="s">
        <v>14</v>
      </c>
      <c r="M7" s="2" t="s">
        <v>15</v>
      </c>
      <c r="S7" s="2" t="s">
        <v>22</v>
      </c>
      <c r="Y7" s="2" t="s">
        <v>23</v>
      </c>
    </row>
    <row r="8" spans="1:30" ht="13.5" thickBot="1" x14ac:dyDescent="0.25">
      <c r="A8" s="9" t="s">
        <v>16</v>
      </c>
      <c r="B8" s="8" t="s">
        <v>17</v>
      </c>
      <c r="C8" s="9" t="s">
        <v>5</v>
      </c>
      <c r="D8" s="8" t="s">
        <v>6</v>
      </c>
      <c r="E8" s="8" t="s">
        <v>7</v>
      </c>
      <c r="F8" s="8" t="s">
        <v>8</v>
      </c>
      <c r="G8" s="8" t="s">
        <v>0</v>
      </c>
      <c r="H8" s="8" t="s">
        <v>9</v>
      </c>
      <c r="I8" s="8" t="s">
        <v>10</v>
      </c>
      <c r="J8" s="8" t="s">
        <v>12</v>
      </c>
      <c r="K8" s="8" t="s">
        <v>13</v>
      </c>
      <c r="L8" s="8" t="s">
        <v>11</v>
      </c>
      <c r="M8" s="8" t="s">
        <v>0</v>
      </c>
      <c r="N8" s="8" t="s">
        <v>9</v>
      </c>
      <c r="O8" s="8" t="s">
        <v>10</v>
      </c>
      <c r="P8" s="8" t="s">
        <v>12</v>
      </c>
      <c r="Q8" s="8" t="s">
        <v>13</v>
      </c>
      <c r="R8" s="8" t="s">
        <v>11</v>
      </c>
      <c r="S8" s="8" t="s">
        <v>0</v>
      </c>
      <c r="T8" s="8" t="s">
        <v>9</v>
      </c>
      <c r="U8" s="8" t="s">
        <v>10</v>
      </c>
      <c r="V8" s="8" t="s">
        <v>12</v>
      </c>
      <c r="W8" s="8" t="s">
        <v>13</v>
      </c>
      <c r="X8" s="8" t="s">
        <v>11</v>
      </c>
      <c r="Y8" s="8" t="s">
        <v>0</v>
      </c>
      <c r="Z8" s="8" t="s">
        <v>9</v>
      </c>
      <c r="AA8" s="8" t="s">
        <v>10</v>
      </c>
      <c r="AB8" s="8" t="s">
        <v>12</v>
      </c>
      <c r="AC8" s="8" t="s">
        <v>13</v>
      </c>
      <c r="AD8" s="8" t="s">
        <v>11</v>
      </c>
    </row>
    <row r="9" spans="1:30" ht="13.5" thickBot="1" x14ac:dyDescent="0.25">
      <c r="A9" s="7">
        <v>1</v>
      </c>
      <c r="B9" s="7">
        <v>6</v>
      </c>
      <c r="C9" s="10">
        <v>1</v>
      </c>
      <c r="D9" s="5" t="s">
        <v>3</v>
      </c>
      <c r="E9" s="5" t="s">
        <v>4</v>
      </c>
      <c r="F9" s="5">
        <v>8</v>
      </c>
      <c r="G9" s="5">
        <v>180</v>
      </c>
      <c r="H9" s="5">
        <v>1</v>
      </c>
      <c r="I9" s="5">
        <v>110</v>
      </c>
      <c r="J9" s="5">
        <v>9</v>
      </c>
      <c r="K9" s="5">
        <v>9</v>
      </c>
      <c r="L9" s="5">
        <v>6</v>
      </c>
      <c r="M9" s="22">
        <f>G9*F9*C9/(B9*A9)</f>
        <v>240</v>
      </c>
      <c r="N9" s="22">
        <f>H9*F9*C9/(B9*A9)</f>
        <v>1.3333333333333333</v>
      </c>
      <c r="O9" s="22">
        <f>I9*F9*C9/(B9*A9)</f>
        <v>146.66666666666666</v>
      </c>
      <c r="P9" s="22">
        <f>J9*F9*C9/(B9*A9)</f>
        <v>12</v>
      </c>
      <c r="Q9" s="22">
        <f>K9*F9*C9/(B9*A9)</f>
        <v>12</v>
      </c>
      <c r="R9" s="22">
        <f>L9*F9*C9/(B9*A9)</f>
        <v>8</v>
      </c>
      <c r="S9" s="6">
        <f t="shared" ref="S9:X13" si="1">M9/Y9</f>
        <v>0.12</v>
      </c>
      <c r="T9" s="6">
        <f t="shared" si="1"/>
        <v>2.185792349726776E-2</v>
      </c>
      <c r="U9" s="6">
        <f t="shared" si="1"/>
        <v>7.3333333333333334E-2</v>
      </c>
      <c r="V9" s="6">
        <f t="shared" si="1"/>
        <v>0.48</v>
      </c>
      <c r="W9" s="6">
        <f t="shared" si="1"/>
        <v>0.31578947368421051</v>
      </c>
      <c r="X9" s="6">
        <f t="shared" si="1"/>
        <v>0.13333333333333333</v>
      </c>
      <c r="Y9" s="5">
        <v>2000</v>
      </c>
      <c r="Z9" s="5">
        <v>61</v>
      </c>
      <c r="AA9" s="5">
        <v>2000</v>
      </c>
      <c r="AB9" s="5">
        <v>25</v>
      </c>
      <c r="AC9" s="5">
        <v>38</v>
      </c>
      <c r="AD9" s="5">
        <v>60</v>
      </c>
    </row>
    <row r="10" spans="1:30" ht="13.5" thickBot="1" x14ac:dyDescent="0.25">
      <c r="A10" s="15">
        <f t="shared" ref="A10:B12" si="2">A9</f>
        <v>1</v>
      </c>
      <c r="B10" s="15">
        <f t="shared" si="2"/>
        <v>6</v>
      </c>
      <c r="C10" s="12">
        <v>1</v>
      </c>
      <c r="D10" s="5" t="s">
        <v>3</v>
      </c>
      <c r="E10" s="11" t="s">
        <v>19</v>
      </c>
      <c r="F10" s="5">
        <v>6</v>
      </c>
      <c r="G10" s="5">
        <v>260</v>
      </c>
      <c r="H10" s="5">
        <v>10</v>
      </c>
      <c r="I10" s="5">
        <v>45</v>
      </c>
      <c r="J10" s="5">
        <v>5</v>
      </c>
      <c r="K10" s="5">
        <v>10</v>
      </c>
      <c r="L10" s="5">
        <v>6</v>
      </c>
      <c r="M10" s="22">
        <f>G10*F10*C10/(B10*A10)</f>
        <v>260</v>
      </c>
      <c r="N10" s="22">
        <f>H10*F10*C10/(B10*A10)</f>
        <v>10</v>
      </c>
      <c r="O10" s="22">
        <f>I10*F10*C10/(B10*A10)</f>
        <v>45</v>
      </c>
      <c r="P10" s="22">
        <f>J10*F10*C10/(B10*A10)</f>
        <v>5</v>
      </c>
      <c r="Q10" s="22">
        <f>K10*F10*C10/(B10*A10)</f>
        <v>10</v>
      </c>
      <c r="R10" s="22">
        <f>L10*F10*C10/(B10*A10)</f>
        <v>6</v>
      </c>
      <c r="S10" s="6">
        <f t="shared" si="1"/>
        <v>0.13</v>
      </c>
      <c r="T10" s="6">
        <f t="shared" si="1"/>
        <v>0.16393442622950818</v>
      </c>
      <c r="U10" s="6">
        <f t="shared" si="1"/>
        <v>2.2499999999999999E-2</v>
      </c>
      <c r="V10" s="6">
        <f t="shared" si="1"/>
        <v>0.2</v>
      </c>
      <c r="W10" s="6">
        <f t="shared" si="1"/>
        <v>0.26315789473684209</v>
      </c>
      <c r="X10" s="6">
        <f t="shared" si="1"/>
        <v>0.1</v>
      </c>
      <c r="Y10" s="5">
        <v>2000</v>
      </c>
      <c r="Z10" s="5">
        <v>61</v>
      </c>
      <c r="AA10" s="5">
        <v>2000</v>
      </c>
      <c r="AB10" s="5">
        <v>25</v>
      </c>
      <c r="AC10" s="5">
        <v>38</v>
      </c>
      <c r="AD10" s="5">
        <v>60</v>
      </c>
    </row>
    <row r="11" spans="1:30" ht="13.5" thickBot="1" x14ac:dyDescent="0.25">
      <c r="A11" s="5">
        <f t="shared" si="2"/>
        <v>1</v>
      </c>
      <c r="B11" s="5">
        <f t="shared" si="2"/>
        <v>6</v>
      </c>
      <c r="C11" s="12">
        <v>0.25</v>
      </c>
      <c r="D11" s="11" t="s">
        <v>3</v>
      </c>
      <c r="E11" s="11" t="s">
        <v>20</v>
      </c>
      <c r="F11" s="5">
        <v>32</v>
      </c>
      <c r="G11" s="5">
        <v>80</v>
      </c>
      <c r="H11" s="5">
        <v>0</v>
      </c>
      <c r="I11" s="5">
        <v>125</v>
      </c>
      <c r="J11" s="5">
        <v>0</v>
      </c>
      <c r="K11" s="5">
        <v>12</v>
      </c>
      <c r="L11" s="5">
        <v>8</v>
      </c>
      <c r="M11" s="22">
        <f>G11*F11*C11/(B11*A11)</f>
        <v>106.66666666666667</v>
      </c>
      <c r="N11" s="22">
        <f>H11*F11*C11/(B11*A11)</f>
        <v>0</v>
      </c>
      <c r="O11" s="22">
        <f>I11*F11*C11/(B11*A11)</f>
        <v>166.66666666666666</v>
      </c>
      <c r="P11" s="22">
        <f>J11*F11*C11/(B11*A11)</f>
        <v>0</v>
      </c>
      <c r="Q11" s="22">
        <f>K11*F11*C11/(B11*A11)</f>
        <v>16</v>
      </c>
      <c r="R11" s="22">
        <f>L11*F11*C11/(B11*A11)</f>
        <v>10.666666666666666</v>
      </c>
      <c r="S11" s="6">
        <f t="shared" si="1"/>
        <v>5.3333333333333337E-2</v>
      </c>
      <c r="T11" s="6">
        <f t="shared" si="1"/>
        <v>0</v>
      </c>
      <c r="U11" s="6">
        <f t="shared" si="1"/>
        <v>8.3333333333333329E-2</v>
      </c>
      <c r="V11" s="6">
        <f t="shared" si="1"/>
        <v>0</v>
      </c>
      <c r="W11" s="6">
        <f t="shared" si="1"/>
        <v>0.42105263157894735</v>
      </c>
      <c r="X11" s="6">
        <f t="shared" si="1"/>
        <v>0.17777777777777776</v>
      </c>
      <c r="Y11" s="5">
        <v>2000</v>
      </c>
      <c r="Z11" s="5">
        <v>61</v>
      </c>
      <c r="AA11" s="5">
        <v>2000</v>
      </c>
      <c r="AB11" s="5">
        <v>25</v>
      </c>
      <c r="AC11" s="5">
        <v>38</v>
      </c>
      <c r="AD11" s="5">
        <v>60</v>
      </c>
    </row>
    <row r="12" spans="1:30" ht="13.5" thickBot="1" x14ac:dyDescent="0.25">
      <c r="A12" s="5">
        <f t="shared" si="2"/>
        <v>1</v>
      </c>
      <c r="B12" s="5">
        <f t="shared" si="2"/>
        <v>6</v>
      </c>
      <c r="C12" s="12">
        <v>1</v>
      </c>
      <c r="D12" s="11" t="s">
        <v>18</v>
      </c>
      <c r="E12" s="11" t="s">
        <v>21</v>
      </c>
      <c r="F12" s="5">
        <v>5</v>
      </c>
      <c r="G12" s="5">
        <v>140</v>
      </c>
      <c r="H12" s="5">
        <v>0</v>
      </c>
      <c r="I12" s="5">
        <v>0</v>
      </c>
      <c r="J12" s="5">
        <v>7</v>
      </c>
      <c r="K12" s="5">
        <v>26</v>
      </c>
      <c r="L12" s="5">
        <v>1</v>
      </c>
      <c r="M12" s="22">
        <f>G12*F12*C12/(B12*A12)</f>
        <v>116.66666666666667</v>
      </c>
      <c r="N12" s="22">
        <f>H12*F12*C12/(B12*A12)</f>
        <v>0</v>
      </c>
      <c r="O12" s="22">
        <f>I12*F12*C12/(B12*A12)</f>
        <v>0</v>
      </c>
      <c r="P12" s="22">
        <f>J12*F12*C12/(B12*A12)</f>
        <v>5.833333333333333</v>
      </c>
      <c r="Q12" s="22">
        <f>K12*F12*C12/(B12*A12)</f>
        <v>21.666666666666668</v>
      </c>
      <c r="R12" s="22">
        <f>L12*F12*C12/(B12*A12)</f>
        <v>0.83333333333333337</v>
      </c>
      <c r="S12" s="6">
        <f t="shared" si="1"/>
        <v>5.8333333333333334E-2</v>
      </c>
      <c r="T12" s="6">
        <f t="shared" si="1"/>
        <v>0</v>
      </c>
      <c r="U12" s="6">
        <f t="shared" si="1"/>
        <v>0</v>
      </c>
      <c r="V12" s="6">
        <f t="shared" si="1"/>
        <v>0.23333333333333331</v>
      </c>
      <c r="W12" s="6">
        <f t="shared" si="1"/>
        <v>0.57017543859649122</v>
      </c>
      <c r="X12" s="6">
        <f t="shared" si="1"/>
        <v>1.388888888888889E-2</v>
      </c>
      <c r="Y12" s="5">
        <v>2000</v>
      </c>
      <c r="Z12" s="5">
        <v>61</v>
      </c>
      <c r="AA12" s="5">
        <v>2000</v>
      </c>
      <c r="AB12" s="5">
        <v>25</v>
      </c>
      <c r="AC12" s="5">
        <v>38</v>
      </c>
      <c r="AD12" s="5">
        <v>60</v>
      </c>
    </row>
    <row r="13" spans="1:30" x14ac:dyDescent="0.2">
      <c r="A13" s="2" t="s">
        <v>24</v>
      </c>
      <c r="M13" s="20">
        <f t="shared" ref="M13:R13" si="3">SUM(M9:M12)</f>
        <v>723.33333333333326</v>
      </c>
      <c r="N13" s="20">
        <f t="shared" si="3"/>
        <v>11.333333333333334</v>
      </c>
      <c r="O13" s="20">
        <f t="shared" si="3"/>
        <v>358.33333333333331</v>
      </c>
      <c r="P13" s="20">
        <f t="shared" si="3"/>
        <v>22.833333333333332</v>
      </c>
      <c r="Q13" s="20">
        <f t="shared" si="3"/>
        <v>59.666666666666671</v>
      </c>
      <c r="R13" s="20">
        <f t="shared" si="3"/>
        <v>25.499999999999996</v>
      </c>
      <c r="S13" s="1">
        <f t="shared" si="1"/>
        <v>0.36166666666666664</v>
      </c>
      <c r="T13" s="1">
        <f t="shared" si="1"/>
        <v>0.18579234972677597</v>
      </c>
      <c r="U13" s="1">
        <f t="shared" si="1"/>
        <v>0.17916666666666667</v>
      </c>
      <c r="V13" s="1">
        <f t="shared" si="1"/>
        <v>0.91333333333333333</v>
      </c>
      <c r="W13" s="1">
        <f t="shared" si="1"/>
        <v>1.5701754385964914</v>
      </c>
      <c r="X13" s="1">
        <f t="shared" si="1"/>
        <v>0.42499999999999993</v>
      </c>
      <c r="Y13">
        <v>2000</v>
      </c>
      <c r="Z13">
        <v>61</v>
      </c>
      <c r="AA13">
        <v>2000</v>
      </c>
      <c r="AB13">
        <v>25</v>
      </c>
      <c r="AC13">
        <v>38</v>
      </c>
      <c r="AD13">
        <v>60</v>
      </c>
    </row>
    <row r="14" spans="1:30" x14ac:dyDescent="0.2">
      <c r="M14" s="1">
        <f>M13/2000</f>
        <v>0.36166666666666664</v>
      </c>
      <c r="N14" s="1">
        <f>N13/61</f>
        <v>0.18579234972677597</v>
      </c>
      <c r="O14" s="1">
        <f>O13/2000</f>
        <v>0.17916666666666667</v>
      </c>
      <c r="P14" s="13">
        <f>P13/25</f>
        <v>0.91333333333333333</v>
      </c>
      <c r="Q14" s="16">
        <f>Q13/38</f>
        <v>1.5701754385964914</v>
      </c>
      <c r="R14" s="1">
        <f>R13/60</f>
        <v>0.42499999999999993</v>
      </c>
    </row>
    <row r="15" spans="1:30" x14ac:dyDescent="0.2">
      <c r="A15" s="8" t="s">
        <v>26</v>
      </c>
      <c r="M15" s="4"/>
      <c r="N15" s="4"/>
      <c r="O15" s="4"/>
      <c r="P15" s="4"/>
      <c r="Q15" s="4"/>
      <c r="R15" s="4"/>
    </row>
    <row r="16" spans="1:30" x14ac:dyDescent="0.2">
      <c r="G16" s="2" t="s">
        <v>14</v>
      </c>
      <c r="M16" s="20" t="s">
        <v>15</v>
      </c>
      <c r="N16" s="4"/>
      <c r="O16" s="4"/>
      <c r="P16" s="4"/>
      <c r="Q16" s="4"/>
      <c r="R16" s="4"/>
      <c r="S16" s="2" t="s">
        <v>22</v>
      </c>
      <c r="Y16" s="2" t="s">
        <v>23</v>
      </c>
    </row>
    <row r="17" spans="1:30" ht="13.5" thickBot="1" x14ac:dyDescent="0.25">
      <c r="A17" s="9" t="s">
        <v>16</v>
      </c>
      <c r="B17" s="8" t="s">
        <v>17</v>
      </c>
      <c r="C17" s="9" t="s">
        <v>5</v>
      </c>
      <c r="D17" s="8" t="s">
        <v>6</v>
      </c>
      <c r="E17" s="8" t="s">
        <v>7</v>
      </c>
      <c r="F17" s="8" t="s">
        <v>8</v>
      </c>
      <c r="G17" s="8" t="s">
        <v>0</v>
      </c>
      <c r="H17" s="8" t="s">
        <v>9</v>
      </c>
      <c r="I17" s="8" t="s">
        <v>10</v>
      </c>
      <c r="J17" s="8" t="s">
        <v>12</v>
      </c>
      <c r="K17" s="8" t="s">
        <v>13</v>
      </c>
      <c r="L17" s="8" t="s">
        <v>11</v>
      </c>
      <c r="M17" s="23" t="s">
        <v>0</v>
      </c>
      <c r="N17" s="23" t="s">
        <v>9</v>
      </c>
      <c r="O17" s="23" t="s">
        <v>10</v>
      </c>
      <c r="P17" s="23" t="s">
        <v>12</v>
      </c>
      <c r="Q17" s="23" t="s">
        <v>13</v>
      </c>
      <c r="R17" s="23" t="s">
        <v>11</v>
      </c>
      <c r="S17" s="8" t="s">
        <v>0</v>
      </c>
      <c r="T17" s="8" t="s">
        <v>9</v>
      </c>
      <c r="U17" s="8" t="s">
        <v>10</v>
      </c>
      <c r="V17" s="8" t="s">
        <v>12</v>
      </c>
      <c r="W17" s="8" t="s">
        <v>13</v>
      </c>
      <c r="X17" s="8" t="s">
        <v>11</v>
      </c>
      <c r="Y17" s="8" t="s">
        <v>0</v>
      </c>
      <c r="Z17" s="8" t="s">
        <v>9</v>
      </c>
      <c r="AA17" s="8" t="s">
        <v>10</v>
      </c>
      <c r="AB17" s="8" t="s">
        <v>12</v>
      </c>
      <c r="AC17" s="8" t="s">
        <v>13</v>
      </c>
      <c r="AD17" s="8" t="s">
        <v>11</v>
      </c>
    </row>
    <row r="18" spans="1:30" ht="13.5" thickBot="1" x14ac:dyDescent="0.25">
      <c r="A18" s="14">
        <f>A12</f>
        <v>1</v>
      </c>
      <c r="B18" s="7">
        <v>7</v>
      </c>
      <c r="C18" s="12">
        <v>1</v>
      </c>
      <c r="D18" s="11" t="s">
        <v>18</v>
      </c>
      <c r="E18" s="11" t="s">
        <v>25</v>
      </c>
      <c r="F18" s="5">
        <v>4</v>
      </c>
      <c r="G18" s="5">
        <v>140</v>
      </c>
      <c r="H18" s="5">
        <v>0</v>
      </c>
      <c r="I18" s="5">
        <v>0</v>
      </c>
      <c r="J18" s="5">
        <v>7</v>
      </c>
      <c r="K18" s="5">
        <v>15</v>
      </c>
      <c r="L18" s="5">
        <v>0</v>
      </c>
      <c r="M18" s="22">
        <f t="shared" ref="M18:M29" si="4">G18*F18*C18/(B18*A18)</f>
        <v>80</v>
      </c>
      <c r="N18" s="22">
        <f t="shared" ref="N18:N29" si="5">H18*F18*C18/(B18*A18)</f>
        <v>0</v>
      </c>
      <c r="O18" s="22">
        <f t="shared" ref="O18:O29" si="6">I18*F18*C18/(B18*A18)</f>
        <v>0</v>
      </c>
      <c r="P18" s="22">
        <f t="shared" ref="P18:P29" si="7">J18*F18*C18/(B18*A18)</f>
        <v>4</v>
      </c>
      <c r="Q18" s="22">
        <f t="shared" ref="Q18:Q29" si="8">K18*F18*C18/(B18*A18)</f>
        <v>8.5714285714285712</v>
      </c>
      <c r="R18" s="22">
        <f t="shared" ref="R18:R29" si="9">L18*F18*C18/(B18*A18)</f>
        <v>0</v>
      </c>
      <c r="S18" s="6">
        <f t="shared" ref="S18:S30" si="10">M18/Y18</f>
        <v>0.04</v>
      </c>
      <c r="T18" s="6">
        <f t="shared" ref="T18:T30" si="11">N18/Z18</f>
        <v>0</v>
      </c>
      <c r="U18" s="6">
        <f t="shared" ref="U18:U30" si="12">O18/AA18</f>
        <v>0</v>
      </c>
      <c r="V18" s="6">
        <f t="shared" ref="V18:V30" si="13">P18/AB18</f>
        <v>0.16</v>
      </c>
      <c r="W18" s="6">
        <f t="shared" ref="W18:W30" si="14">Q18/AC18</f>
        <v>0.22556390977443608</v>
      </c>
      <c r="X18" s="6">
        <f t="shared" ref="X18:X30" si="15">R18/AD18</f>
        <v>0</v>
      </c>
      <c r="Y18" s="5">
        <v>2000</v>
      </c>
      <c r="Z18" s="5">
        <v>61</v>
      </c>
      <c r="AA18" s="5">
        <v>2000</v>
      </c>
      <c r="AB18" s="5">
        <v>25</v>
      </c>
      <c r="AC18" s="5">
        <v>38</v>
      </c>
      <c r="AD18" s="5">
        <v>60</v>
      </c>
    </row>
    <row r="19" spans="1:30" ht="13.5" thickBot="1" x14ac:dyDescent="0.25">
      <c r="A19" s="5">
        <f t="shared" ref="A19:B21" si="16">A18</f>
        <v>1</v>
      </c>
      <c r="B19" s="15">
        <f t="shared" si="16"/>
        <v>7</v>
      </c>
      <c r="C19" s="12">
        <v>1</v>
      </c>
      <c r="D19" s="11" t="s">
        <v>18</v>
      </c>
      <c r="E19" s="11" t="s">
        <v>27</v>
      </c>
      <c r="F19" s="5">
        <v>6</v>
      </c>
      <c r="G19" s="5">
        <v>120</v>
      </c>
      <c r="H19" s="5">
        <v>0</v>
      </c>
      <c r="I19" s="5">
        <v>30</v>
      </c>
      <c r="J19" s="5">
        <v>5</v>
      </c>
      <c r="K19" s="5">
        <v>15</v>
      </c>
      <c r="L19" s="5">
        <v>2</v>
      </c>
      <c r="M19" s="22">
        <f t="shared" si="4"/>
        <v>102.85714285714286</v>
      </c>
      <c r="N19" s="22">
        <f t="shared" si="5"/>
        <v>0</v>
      </c>
      <c r="O19" s="22">
        <f t="shared" si="6"/>
        <v>25.714285714285715</v>
      </c>
      <c r="P19" s="22">
        <f t="shared" si="7"/>
        <v>4.2857142857142856</v>
      </c>
      <c r="Q19" s="22">
        <f t="shared" si="8"/>
        <v>12.857142857142858</v>
      </c>
      <c r="R19" s="22">
        <f t="shared" si="9"/>
        <v>1.7142857142857142</v>
      </c>
      <c r="S19" s="6">
        <f t="shared" si="10"/>
        <v>5.1428571428571428E-2</v>
      </c>
      <c r="T19" s="6">
        <f t="shared" si="11"/>
        <v>0</v>
      </c>
      <c r="U19" s="6">
        <f t="shared" si="12"/>
        <v>1.2857142857142857E-2</v>
      </c>
      <c r="V19" s="6">
        <f t="shared" si="13"/>
        <v>0.17142857142857143</v>
      </c>
      <c r="W19" s="6">
        <f t="shared" si="14"/>
        <v>0.33834586466165417</v>
      </c>
      <c r="X19" s="6">
        <f t="shared" si="15"/>
        <v>2.8571428571428571E-2</v>
      </c>
      <c r="Y19" s="5">
        <v>2000</v>
      </c>
      <c r="Z19" s="5">
        <v>61</v>
      </c>
      <c r="AA19" s="5">
        <v>2000</v>
      </c>
      <c r="AB19" s="5">
        <v>25</v>
      </c>
      <c r="AC19" s="5">
        <v>38</v>
      </c>
      <c r="AD19" s="5">
        <v>60</v>
      </c>
    </row>
    <row r="20" spans="1:30" ht="13.5" thickBot="1" x14ac:dyDescent="0.25">
      <c r="A20" s="5">
        <f t="shared" si="16"/>
        <v>1</v>
      </c>
      <c r="B20" s="15">
        <f t="shared" si="16"/>
        <v>7</v>
      </c>
      <c r="C20" s="12">
        <v>1</v>
      </c>
      <c r="D20" s="11" t="s">
        <v>3</v>
      </c>
      <c r="E20" s="11" t="s">
        <v>32</v>
      </c>
      <c r="F20" s="5">
        <v>4</v>
      </c>
      <c r="G20" s="5">
        <v>110</v>
      </c>
      <c r="H20" s="5">
        <v>2</v>
      </c>
      <c r="I20" s="5">
        <v>220</v>
      </c>
      <c r="J20" s="5">
        <v>3</v>
      </c>
      <c r="K20" s="5">
        <v>1</v>
      </c>
      <c r="L20" s="5">
        <v>5</v>
      </c>
      <c r="M20" s="22">
        <f t="shared" si="4"/>
        <v>62.857142857142854</v>
      </c>
      <c r="N20" s="22">
        <f t="shared" si="5"/>
        <v>1.1428571428571428</v>
      </c>
      <c r="O20" s="22">
        <f t="shared" si="6"/>
        <v>125.71428571428571</v>
      </c>
      <c r="P20" s="22">
        <f t="shared" si="7"/>
        <v>1.7142857142857142</v>
      </c>
      <c r="Q20" s="22">
        <f t="shared" si="8"/>
        <v>0.5714285714285714</v>
      </c>
      <c r="R20" s="22">
        <f t="shared" si="9"/>
        <v>2.8571428571428572</v>
      </c>
      <c r="S20" s="6">
        <f t="shared" si="10"/>
        <v>3.1428571428571424E-2</v>
      </c>
      <c r="T20" s="6">
        <f t="shared" si="11"/>
        <v>1.873536299765808E-2</v>
      </c>
      <c r="U20" s="6">
        <f t="shared" si="12"/>
        <v>6.2857142857142848E-2</v>
      </c>
      <c r="V20" s="6">
        <f t="shared" si="13"/>
        <v>6.8571428571428561E-2</v>
      </c>
      <c r="W20" s="6">
        <f t="shared" si="14"/>
        <v>1.5037593984962405E-2</v>
      </c>
      <c r="X20" s="6">
        <f t="shared" si="15"/>
        <v>4.7619047619047623E-2</v>
      </c>
      <c r="Y20" s="5">
        <v>2000</v>
      </c>
      <c r="Z20" s="5">
        <v>61</v>
      </c>
      <c r="AA20" s="5">
        <v>2000</v>
      </c>
      <c r="AB20" s="5">
        <v>25</v>
      </c>
      <c r="AC20" s="5">
        <v>38</v>
      </c>
      <c r="AD20" s="5">
        <v>60</v>
      </c>
    </row>
    <row r="21" spans="1:30" ht="13.5" thickBot="1" x14ac:dyDescent="0.25">
      <c r="A21" s="5">
        <f t="shared" si="16"/>
        <v>1</v>
      </c>
      <c r="B21" s="15">
        <f t="shared" si="16"/>
        <v>7</v>
      </c>
      <c r="C21" s="12">
        <v>1</v>
      </c>
      <c r="D21" s="11" t="s">
        <v>18</v>
      </c>
      <c r="E21" s="11" t="s">
        <v>60</v>
      </c>
      <c r="F21" s="5">
        <v>6</v>
      </c>
      <c r="G21" s="5">
        <v>120</v>
      </c>
      <c r="H21" s="5">
        <v>3</v>
      </c>
      <c r="I21" s="5">
        <v>140</v>
      </c>
      <c r="J21" s="5">
        <v>3</v>
      </c>
      <c r="K21" s="5">
        <v>1</v>
      </c>
      <c r="L21" s="5">
        <v>4</v>
      </c>
      <c r="M21" s="22">
        <f t="shared" si="4"/>
        <v>102.85714285714286</v>
      </c>
      <c r="N21" s="22">
        <f t="shared" si="5"/>
        <v>2.5714285714285716</v>
      </c>
      <c r="O21" s="22">
        <f t="shared" si="6"/>
        <v>120</v>
      </c>
      <c r="P21" s="22">
        <f t="shared" si="7"/>
        <v>2.5714285714285716</v>
      </c>
      <c r="Q21" s="22">
        <f t="shared" si="8"/>
        <v>0.8571428571428571</v>
      </c>
      <c r="R21" s="22">
        <f t="shared" si="9"/>
        <v>3.4285714285714284</v>
      </c>
      <c r="S21" s="6">
        <f t="shared" si="10"/>
        <v>5.1428571428571428E-2</v>
      </c>
      <c r="T21" s="6">
        <f t="shared" si="11"/>
        <v>4.2154566744730684E-2</v>
      </c>
      <c r="U21" s="6">
        <f t="shared" si="12"/>
        <v>0.06</v>
      </c>
      <c r="V21" s="6">
        <f t="shared" si="13"/>
        <v>0.10285714285714287</v>
      </c>
      <c r="W21" s="6">
        <f t="shared" si="14"/>
        <v>2.2556390977443608E-2</v>
      </c>
      <c r="X21" s="6">
        <f t="shared" si="15"/>
        <v>5.7142857142857141E-2</v>
      </c>
      <c r="Y21" s="5">
        <v>2000</v>
      </c>
      <c r="Z21" s="5">
        <v>61</v>
      </c>
      <c r="AA21" s="5">
        <v>2000</v>
      </c>
      <c r="AB21" s="5">
        <v>25</v>
      </c>
      <c r="AC21" s="5">
        <v>38</v>
      </c>
      <c r="AD21" s="5">
        <v>60</v>
      </c>
    </row>
    <row r="22" spans="1:30" ht="13.5" thickBot="1" x14ac:dyDescent="0.25">
      <c r="A22" s="5">
        <f t="shared" ref="A22:A29" si="17">A21</f>
        <v>1</v>
      </c>
      <c r="B22" s="15">
        <f t="shared" ref="B22:B29" si="18">B21</f>
        <v>7</v>
      </c>
      <c r="C22" s="12">
        <v>2</v>
      </c>
      <c r="D22" s="11" t="s">
        <v>18</v>
      </c>
      <c r="E22" s="11" t="s">
        <v>33</v>
      </c>
      <c r="F22" s="5">
        <v>4</v>
      </c>
      <c r="G22" s="5">
        <v>30</v>
      </c>
      <c r="H22" s="5">
        <v>2</v>
      </c>
      <c r="I22" s="5">
        <v>45</v>
      </c>
      <c r="J22" s="5">
        <v>4</v>
      </c>
      <c r="K22" s="5">
        <v>0</v>
      </c>
      <c r="L22" s="5">
        <v>1</v>
      </c>
      <c r="M22" s="22">
        <f t="shared" si="4"/>
        <v>34.285714285714285</v>
      </c>
      <c r="N22" s="22">
        <f t="shared" si="5"/>
        <v>2.2857142857142856</v>
      </c>
      <c r="O22" s="22">
        <f t="shared" si="6"/>
        <v>51.428571428571431</v>
      </c>
      <c r="P22" s="22">
        <f t="shared" si="7"/>
        <v>4.5714285714285712</v>
      </c>
      <c r="Q22" s="22">
        <f t="shared" si="8"/>
        <v>0</v>
      </c>
      <c r="R22" s="22">
        <f t="shared" si="9"/>
        <v>1.1428571428571428</v>
      </c>
      <c r="S22" s="6">
        <f t="shared" si="10"/>
        <v>1.7142857142857144E-2</v>
      </c>
      <c r="T22" s="6">
        <f t="shared" si="11"/>
        <v>3.7470725995316159E-2</v>
      </c>
      <c r="U22" s="6">
        <f t="shared" si="12"/>
        <v>2.5714285714285714E-2</v>
      </c>
      <c r="V22" s="6">
        <f t="shared" si="13"/>
        <v>0.18285714285714286</v>
      </c>
      <c r="W22" s="6">
        <f t="shared" si="14"/>
        <v>0</v>
      </c>
      <c r="X22" s="6">
        <f t="shared" si="15"/>
        <v>1.9047619047619046E-2</v>
      </c>
      <c r="Y22" s="5">
        <v>2000</v>
      </c>
      <c r="Z22" s="5">
        <v>61</v>
      </c>
      <c r="AA22" s="5">
        <v>2000</v>
      </c>
      <c r="AB22" s="5">
        <v>25</v>
      </c>
      <c r="AC22" s="5">
        <v>38</v>
      </c>
      <c r="AD22" s="5">
        <v>60</v>
      </c>
    </row>
    <row r="23" spans="1:30" ht="13.5" thickBot="1" x14ac:dyDescent="0.25">
      <c r="A23" s="5">
        <f t="shared" si="17"/>
        <v>1</v>
      </c>
      <c r="B23" s="15">
        <f t="shared" si="18"/>
        <v>7</v>
      </c>
      <c r="C23" s="12">
        <v>1</v>
      </c>
      <c r="D23" s="11" t="s">
        <v>18</v>
      </c>
      <c r="E23" s="11" t="s">
        <v>34</v>
      </c>
      <c r="F23" s="5">
        <v>1</v>
      </c>
      <c r="G23" s="5">
        <v>140</v>
      </c>
      <c r="H23" s="5">
        <v>0.5</v>
      </c>
      <c r="I23" s="5">
        <v>120</v>
      </c>
      <c r="J23" s="5">
        <v>7</v>
      </c>
      <c r="K23" s="5">
        <v>17</v>
      </c>
      <c r="L23" s="5">
        <v>4</v>
      </c>
      <c r="M23" s="22">
        <f t="shared" si="4"/>
        <v>20</v>
      </c>
      <c r="N23" s="22">
        <f t="shared" si="5"/>
        <v>7.1428571428571425E-2</v>
      </c>
      <c r="O23" s="22">
        <f t="shared" si="6"/>
        <v>17.142857142857142</v>
      </c>
      <c r="P23" s="22">
        <f t="shared" si="7"/>
        <v>1</v>
      </c>
      <c r="Q23" s="22">
        <f t="shared" si="8"/>
        <v>2.4285714285714284</v>
      </c>
      <c r="R23" s="22">
        <f t="shared" si="9"/>
        <v>0.5714285714285714</v>
      </c>
      <c r="S23" s="6">
        <f t="shared" si="10"/>
        <v>0.01</v>
      </c>
      <c r="T23" s="6">
        <f t="shared" si="11"/>
        <v>1.17096018735363E-3</v>
      </c>
      <c r="U23" s="6">
        <f t="shared" si="12"/>
        <v>8.5714285714285719E-3</v>
      </c>
      <c r="V23" s="6">
        <f t="shared" si="13"/>
        <v>0.04</v>
      </c>
      <c r="W23" s="6">
        <f t="shared" si="14"/>
        <v>6.3909774436090222E-2</v>
      </c>
      <c r="X23" s="6">
        <f t="shared" si="15"/>
        <v>9.5238095238095229E-3</v>
      </c>
      <c r="Y23" s="5">
        <v>2000</v>
      </c>
      <c r="Z23" s="5">
        <v>61</v>
      </c>
      <c r="AA23" s="5">
        <v>2000</v>
      </c>
      <c r="AB23" s="5">
        <v>25</v>
      </c>
      <c r="AC23" s="5">
        <v>38</v>
      </c>
      <c r="AD23" s="5">
        <v>60</v>
      </c>
    </row>
    <row r="24" spans="1:30" ht="13.5" thickBot="1" x14ac:dyDescent="0.25">
      <c r="A24" s="5">
        <f t="shared" si="17"/>
        <v>1</v>
      </c>
      <c r="B24" s="15">
        <f t="shared" si="18"/>
        <v>7</v>
      </c>
      <c r="C24" s="12">
        <v>1</v>
      </c>
      <c r="D24" s="11" t="s">
        <v>18</v>
      </c>
      <c r="E24" s="11" t="s">
        <v>35</v>
      </c>
      <c r="F24" s="5">
        <v>1</v>
      </c>
      <c r="G24" s="5">
        <v>220</v>
      </c>
      <c r="H24" s="5">
        <v>14</v>
      </c>
      <c r="I24" s="5">
        <v>100</v>
      </c>
      <c r="J24" s="5">
        <v>11</v>
      </c>
      <c r="K24" s="5">
        <v>3</v>
      </c>
      <c r="L24" s="5">
        <v>5</v>
      </c>
      <c r="M24" s="22">
        <f t="shared" si="4"/>
        <v>31.428571428571427</v>
      </c>
      <c r="N24" s="22">
        <f t="shared" si="5"/>
        <v>2</v>
      </c>
      <c r="O24" s="22">
        <f t="shared" si="6"/>
        <v>14.285714285714286</v>
      </c>
      <c r="P24" s="22">
        <f t="shared" si="7"/>
        <v>1.5714285714285714</v>
      </c>
      <c r="Q24" s="22">
        <f t="shared" si="8"/>
        <v>0.42857142857142855</v>
      </c>
      <c r="R24" s="22">
        <f t="shared" si="9"/>
        <v>0.7142857142857143</v>
      </c>
      <c r="S24" s="6">
        <f t="shared" si="10"/>
        <v>1.5714285714285712E-2</v>
      </c>
      <c r="T24" s="6">
        <f t="shared" si="11"/>
        <v>3.2786885245901641E-2</v>
      </c>
      <c r="U24" s="6">
        <f t="shared" si="12"/>
        <v>7.1428571428571435E-3</v>
      </c>
      <c r="V24" s="6">
        <f t="shared" si="13"/>
        <v>6.2857142857142861E-2</v>
      </c>
      <c r="W24" s="6">
        <f t="shared" si="14"/>
        <v>1.1278195488721804E-2</v>
      </c>
      <c r="X24" s="6">
        <f t="shared" si="15"/>
        <v>1.1904761904761906E-2</v>
      </c>
      <c r="Y24" s="5">
        <v>2000</v>
      </c>
      <c r="Z24" s="5">
        <v>61</v>
      </c>
      <c r="AA24" s="5">
        <v>2000</v>
      </c>
      <c r="AB24" s="5">
        <v>25</v>
      </c>
      <c r="AC24" s="5">
        <v>38</v>
      </c>
      <c r="AD24" s="5">
        <v>60</v>
      </c>
    </row>
    <row r="25" spans="1:30" ht="13.5" thickBot="1" x14ac:dyDescent="0.25">
      <c r="A25" s="5">
        <f t="shared" si="17"/>
        <v>1</v>
      </c>
      <c r="B25" s="15">
        <f t="shared" si="18"/>
        <v>7</v>
      </c>
      <c r="C25" s="12">
        <v>1</v>
      </c>
      <c r="D25" s="11" t="s">
        <v>18</v>
      </c>
      <c r="E25" s="11" t="s">
        <v>36</v>
      </c>
      <c r="F25" s="5">
        <v>1</v>
      </c>
      <c r="G25" s="5">
        <v>220</v>
      </c>
      <c r="H25" s="5">
        <v>15</v>
      </c>
      <c r="I25" s="5">
        <v>55</v>
      </c>
      <c r="J25" s="5">
        <v>8</v>
      </c>
      <c r="K25" s="5">
        <v>3</v>
      </c>
      <c r="L25" s="5">
        <v>7</v>
      </c>
      <c r="M25" s="22">
        <f t="shared" si="4"/>
        <v>31.428571428571427</v>
      </c>
      <c r="N25" s="22">
        <f t="shared" si="5"/>
        <v>2.1428571428571428</v>
      </c>
      <c r="O25" s="22">
        <f t="shared" si="6"/>
        <v>7.8571428571428568</v>
      </c>
      <c r="P25" s="22">
        <f t="shared" si="7"/>
        <v>1.1428571428571428</v>
      </c>
      <c r="Q25" s="22">
        <f t="shared" si="8"/>
        <v>0.42857142857142855</v>
      </c>
      <c r="R25" s="22">
        <f t="shared" si="9"/>
        <v>1</v>
      </c>
      <c r="S25" s="6">
        <f t="shared" si="10"/>
        <v>1.5714285714285712E-2</v>
      </c>
      <c r="T25" s="6">
        <f t="shared" si="11"/>
        <v>3.5128805620608897E-2</v>
      </c>
      <c r="U25" s="6">
        <f t="shared" si="12"/>
        <v>3.928571428571428E-3</v>
      </c>
      <c r="V25" s="6">
        <f t="shared" si="13"/>
        <v>4.5714285714285714E-2</v>
      </c>
      <c r="W25" s="6">
        <f t="shared" si="14"/>
        <v>1.1278195488721804E-2</v>
      </c>
      <c r="X25" s="6">
        <f t="shared" si="15"/>
        <v>1.6666666666666666E-2</v>
      </c>
      <c r="Y25" s="5">
        <v>2000</v>
      </c>
      <c r="Z25" s="5">
        <v>61</v>
      </c>
      <c r="AA25" s="5">
        <v>2000</v>
      </c>
      <c r="AB25" s="5">
        <v>25</v>
      </c>
      <c r="AC25" s="5">
        <v>38</v>
      </c>
      <c r="AD25" s="5">
        <v>60</v>
      </c>
    </row>
    <row r="26" spans="1:30" ht="13.5" thickBot="1" x14ac:dyDescent="0.25">
      <c r="A26" s="5">
        <f t="shared" si="17"/>
        <v>1</v>
      </c>
      <c r="B26" s="15">
        <f t="shared" si="18"/>
        <v>7</v>
      </c>
      <c r="C26" s="12">
        <v>0.5</v>
      </c>
      <c r="D26" s="11" t="s">
        <v>18</v>
      </c>
      <c r="E26" s="11" t="s">
        <v>28</v>
      </c>
      <c r="F26" s="5">
        <v>16</v>
      </c>
      <c r="G26" s="5">
        <v>170</v>
      </c>
      <c r="H26" s="5">
        <v>14</v>
      </c>
      <c r="I26" s="5">
        <v>60</v>
      </c>
      <c r="J26" s="5">
        <v>1</v>
      </c>
      <c r="K26" s="5">
        <v>2</v>
      </c>
      <c r="L26" s="5">
        <v>5</v>
      </c>
      <c r="M26" s="22">
        <f t="shared" si="4"/>
        <v>194.28571428571428</v>
      </c>
      <c r="N26" s="22">
        <f t="shared" si="5"/>
        <v>16</v>
      </c>
      <c r="O26" s="22">
        <f t="shared" si="6"/>
        <v>68.571428571428569</v>
      </c>
      <c r="P26" s="22">
        <f t="shared" si="7"/>
        <v>1.1428571428571428</v>
      </c>
      <c r="Q26" s="22">
        <f t="shared" si="8"/>
        <v>2.2857142857142856</v>
      </c>
      <c r="R26" s="22">
        <f t="shared" si="9"/>
        <v>5.7142857142857144</v>
      </c>
      <c r="S26" s="6">
        <f t="shared" si="10"/>
        <v>9.7142857142857142E-2</v>
      </c>
      <c r="T26" s="6">
        <f t="shared" si="11"/>
        <v>0.26229508196721313</v>
      </c>
      <c r="U26" s="6">
        <f t="shared" si="12"/>
        <v>3.4285714285714287E-2</v>
      </c>
      <c r="V26" s="6">
        <f t="shared" si="13"/>
        <v>4.5714285714285714E-2</v>
      </c>
      <c r="W26" s="6">
        <f t="shared" si="14"/>
        <v>6.0150375939849621E-2</v>
      </c>
      <c r="X26" s="6">
        <f t="shared" si="15"/>
        <v>9.5238095238095247E-2</v>
      </c>
      <c r="Y26" s="5">
        <v>2000</v>
      </c>
      <c r="Z26" s="5">
        <v>61</v>
      </c>
      <c r="AA26" s="5">
        <v>2000</v>
      </c>
      <c r="AB26" s="5">
        <v>25</v>
      </c>
      <c r="AC26" s="5">
        <v>38</v>
      </c>
      <c r="AD26" s="5">
        <v>60</v>
      </c>
    </row>
    <row r="27" spans="1:30" ht="13.5" thickBot="1" x14ac:dyDescent="0.25">
      <c r="A27" s="5">
        <f t="shared" si="17"/>
        <v>1</v>
      </c>
      <c r="B27" s="15">
        <f t="shared" si="18"/>
        <v>7</v>
      </c>
      <c r="C27" s="12">
        <v>0.5</v>
      </c>
      <c r="D27" s="11" t="s">
        <v>18</v>
      </c>
      <c r="E27" s="11" t="s">
        <v>30</v>
      </c>
      <c r="F27" s="5">
        <v>8</v>
      </c>
      <c r="G27" s="5">
        <v>180</v>
      </c>
      <c r="H27" s="5">
        <v>18</v>
      </c>
      <c r="I27" s="5">
        <v>0</v>
      </c>
      <c r="J27" s="5">
        <v>3</v>
      </c>
      <c r="K27" s="5">
        <v>1</v>
      </c>
      <c r="L27" s="5">
        <v>4</v>
      </c>
      <c r="M27" s="22">
        <f t="shared" si="4"/>
        <v>102.85714285714286</v>
      </c>
      <c r="N27" s="22">
        <f t="shared" si="5"/>
        <v>10.285714285714286</v>
      </c>
      <c r="O27" s="22">
        <f t="shared" si="6"/>
        <v>0</v>
      </c>
      <c r="P27" s="22">
        <f t="shared" si="7"/>
        <v>1.7142857142857142</v>
      </c>
      <c r="Q27" s="22">
        <f t="shared" si="8"/>
        <v>0.5714285714285714</v>
      </c>
      <c r="R27" s="22">
        <f t="shared" si="9"/>
        <v>2.2857142857142856</v>
      </c>
      <c r="S27" s="6">
        <f t="shared" si="10"/>
        <v>5.1428571428571428E-2</v>
      </c>
      <c r="T27" s="6">
        <f t="shared" si="11"/>
        <v>0.16861826697892274</v>
      </c>
      <c r="U27" s="6">
        <f t="shared" si="12"/>
        <v>0</v>
      </c>
      <c r="V27" s="6">
        <f t="shared" si="13"/>
        <v>6.8571428571428561E-2</v>
      </c>
      <c r="W27" s="6">
        <f t="shared" si="14"/>
        <v>1.5037593984962405E-2</v>
      </c>
      <c r="X27" s="6">
        <f t="shared" si="15"/>
        <v>3.8095238095238092E-2</v>
      </c>
      <c r="Y27" s="5">
        <v>2000</v>
      </c>
      <c r="Z27" s="5">
        <v>61</v>
      </c>
      <c r="AA27" s="5">
        <v>2000</v>
      </c>
      <c r="AB27" s="5">
        <v>25</v>
      </c>
      <c r="AC27" s="5">
        <v>38</v>
      </c>
      <c r="AD27" s="5">
        <v>60</v>
      </c>
    </row>
    <row r="28" spans="1:30" ht="13.5" thickBot="1" x14ac:dyDescent="0.25">
      <c r="A28" s="5">
        <f t="shared" si="17"/>
        <v>1</v>
      </c>
      <c r="B28" s="15">
        <f t="shared" si="18"/>
        <v>7</v>
      </c>
      <c r="C28" s="12">
        <v>1</v>
      </c>
      <c r="D28" s="11" t="s">
        <v>18</v>
      </c>
      <c r="E28" s="11" t="s">
        <v>31</v>
      </c>
      <c r="F28" s="5">
        <v>3</v>
      </c>
      <c r="G28" s="5">
        <v>80</v>
      </c>
      <c r="H28" s="5">
        <v>2</v>
      </c>
      <c r="I28" s="5">
        <v>630</v>
      </c>
      <c r="J28" s="5">
        <v>0</v>
      </c>
      <c r="K28" s="5">
        <v>1</v>
      </c>
      <c r="L28" s="5">
        <v>13</v>
      </c>
      <c r="M28" s="22">
        <f t="shared" si="4"/>
        <v>34.285714285714285</v>
      </c>
      <c r="N28" s="22">
        <f t="shared" si="5"/>
        <v>0.8571428571428571</v>
      </c>
      <c r="O28" s="22">
        <f t="shared" si="6"/>
        <v>270</v>
      </c>
      <c r="P28" s="22">
        <f t="shared" si="7"/>
        <v>0</v>
      </c>
      <c r="Q28" s="22">
        <f t="shared" si="8"/>
        <v>0.42857142857142855</v>
      </c>
      <c r="R28" s="22">
        <f t="shared" si="9"/>
        <v>5.5714285714285712</v>
      </c>
      <c r="S28" s="6">
        <f t="shared" si="10"/>
        <v>1.7142857142857144E-2</v>
      </c>
      <c r="T28" s="6">
        <f t="shared" si="11"/>
        <v>1.405152224824356E-2</v>
      </c>
      <c r="U28" s="6">
        <f t="shared" si="12"/>
        <v>0.13500000000000001</v>
      </c>
      <c r="V28" s="6">
        <f t="shared" si="13"/>
        <v>0</v>
      </c>
      <c r="W28" s="6">
        <f t="shared" si="14"/>
        <v>1.1278195488721804E-2</v>
      </c>
      <c r="X28" s="6">
        <f t="shared" si="15"/>
        <v>9.2857142857142846E-2</v>
      </c>
      <c r="Y28" s="5">
        <v>2000</v>
      </c>
      <c r="Z28" s="5">
        <v>61</v>
      </c>
      <c r="AA28" s="5">
        <v>2000</v>
      </c>
      <c r="AB28" s="5">
        <v>25</v>
      </c>
      <c r="AC28" s="5">
        <v>38</v>
      </c>
      <c r="AD28" s="5">
        <v>60</v>
      </c>
    </row>
    <row r="29" spans="1:30" ht="13.5" thickBot="1" x14ac:dyDescent="0.25">
      <c r="A29" s="5">
        <f t="shared" si="17"/>
        <v>1</v>
      </c>
      <c r="B29" s="15">
        <f t="shared" si="18"/>
        <v>7</v>
      </c>
      <c r="C29" s="12">
        <v>1</v>
      </c>
      <c r="D29" s="11" t="s">
        <v>18</v>
      </c>
      <c r="E29" s="11" t="s">
        <v>29</v>
      </c>
      <c r="F29" s="5">
        <v>4</v>
      </c>
      <c r="G29" s="5">
        <v>60</v>
      </c>
      <c r="H29" s="5">
        <v>0</v>
      </c>
      <c r="I29" s="5">
        <v>270</v>
      </c>
      <c r="J29" s="5">
        <v>0</v>
      </c>
      <c r="K29" s="5">
        <v>5</v>
      </c>
      <c r="L29" s="5">
        <v>11</v>
      </c>
      <c r="M29" s="22">
        <f t="shared" si="4"/>
        <v>34.285714285714285</v>
      </c>
      <c r="N29" s="22">
        <f t="shared" si="5"/>
        <v>0</v>
      </c>
      <c r="O29" s="22">
        <f t="shared" si="6"/>
        <v>154.28571428571428</v>
      </c>
      <c r="P29" s="22">
        <f t="shared" si="7"/>
        <v>0</v>
      </c>
      <c r="Q29" s="22">
        <f t="shared" si="8"/>
        <v>2.8571428571428572</v>
      </c>
      <c r="R29" s="22">
        <f t="shared" si="9"/>
        <v>6.2857142857142856</v>
      </c>
      <c r="S29" s="6">
        <f t="shared" si="10"/>
        <v>1.7142857142857144E-2</v>
      </c>
      <c r="T29" s="6">
        <f t="shared" si="11"/>
        <v>0</v>
      </c>
      <c r="U29" s="6">
        <f t="shared" si="12"/>
        <v>7.7142857142857138E-2</v>
      </c>
      <c r="V29" s="6">
        <f t="shared" si="13"/>
        <v>0</v>
      </c>
      <c r="W29" s="6">
        <f t="shared" si="14"/>
        <v>7.5187969924812026E-2</v>
      </c>
      <c r="X29" s="6">
        <f t="shared" si="15"/>
        <v>0.10476190476190476</v>
      </c>
      <c r="Y29" s="5">
        <v>2000</v>
      </c>
      <c r="Z29" s="5">
        <v>61</v>
      </c>
      <c r="AA29" s="5">
        <v>2000</v>
      </c>
      <c r="AB29" s="5">
        <v>25</v>
      </c>
      <c r="AC29" s="5">
        <v>38</v>
      </c>
      <c r="AD29" s="5">
        <v>60</v>
      </c>
    </row>
    <row r="30" spans="1:30" x14ac:dyDescent="0.2">
      <c r="A30" s="2" t="s">
        <v>24</v>
      </c>
      <c r="M30" s="20">
        <f t="shared" ref="M30:R30" si="19">SUM(M18:M29)</f>
        <v>831.42857142857156</v>
      </c>
      <c r="N30" s="20">
        <f t="shared" si="19"/>
        <v>37.357142857142854</v>
      </c>
      <c r="O30" s="20">
        <f t="shared" si="19"/>
        <v>855</v>
      </c>
      <c r="P30" s="20">
        <f t="shared" si="19"/>
        <v>23.714285714285712</v>
      </c>
      <c r="Q30" s="20">
        <f t="shared" si="19"/>
        <v>32.285714285714285</v>
      </c>
      <c r="R30" s="20">
        <f t="shared" si="19"/>
        <v>31.285714285714285</v>
      </c>
      <c r="S30" s="1">
        <f t="shared" si="10"/>
        <v>0.41571428571428576</v>
      </c>
      <c r="T30" s="1">
        <f t="shared" si="11"/>
        <v>0.61241217798594838</v>
      </c>
      <c r="U30" s="1">
        <f t="shared" si="12"/>
        <v>0.42749999999999999</v>
      </c>
      <c r="V30" s="1">
        <f t="shared" si="13"/>
        <v>0.94857142857142851</v>
      </c>
      <c r="W30" s="1">
        <f t="shared" si="14"/>
        <v>0.84962406015037595</v>
      </c>
      <c r="X30" s="1">
        <f t="shared" si="15"/>
        <v>0.52142857142857146</v>
      </c>
      <c r="Y30">
        <v>2000</v>
      </c>
      <c r="Z30">
        <v>61</v>
      </c>
      <c r="AA30">
        <v>2000</v>
      </c>
      <c r="AB30">
        <v>25</v>
      </c>
      <c r="AC30">
        <v>38</v>
      </c>
      <c r="AD30">
        <v>60</v>
      </c>
    </row>
    <row r="31" spans="1:30" x14ac:dyDescent="0.2">
      <c r="M31" s="1">
        <f>M30/2000</f>
        <v>0.41571428571428576</v>
      </c>
      <c r="N31" s="1">
        <f>N30/61</f>
        <v>0.61241217798594838</v>
      </c>
      <c r="O31" s="1">
        <f>O30/2000</f>
        <v>0.42749999999999999</v>
      </c>
      <c r="P31" s="13">
        <f>P30/25</f>
        <v>0.94857142857142851</v>
      </c>
      <c r="Q31" s="13">
        <f>Q30/38</f>
        <v>0.84962406015037595</v>
      </c>
      <c r="R31" s="1">
        <f>R30/60</f>
        <v>0.52142857142857146</v>
      </c>
    </row>
    <row r="32" spans="1:30" x14ac:dyDescent="0.2">
      <c r="A32" s="8" t="s">
        <v>37</v>
      </c>
      <c r="B32" s="17" t="s">
        <v>48</v>
      </c>
      <c r="M32" s="4"/>
      <c r="N32" s="4"/>
      <c r="O32" s="4"/>
      <c r="P32" s="4"/>
      <c r="Q32" s="4"/>
      <c r="R32" s="4"/>
    </row>
    <row r="33" spans="1:30" x14ac:dyDescent="0.2">
      <c r="G33" s="2" t="s">
        <v>14</v>
      </c>
      <c r="M33" s="20" t="s">
        <v>15</v>
      </c>
      <c r="N33" s="4"/>
      <c r="O33" s="4"/>
      <c r="P33" s="4"/>
      <c r="Q33" s="4"/>
      <c r="R33" s="4"/>
      <c r="S33" s="2" t="s">
        <v>22</v>
      </c>
      <c r="Y33" s="2" t="s">
        <v>23</v>
      </c>
    </row>
    <row r="34" spans="1:30" ht="13.5" thickBot="1" x14ac:dyDescent="0.25">
      <c r="A34" s="9" t="s">
        <v>16</v>
      </c>
      <c r="B34" s="8" t="s">
        <v>17</v>
      </c>
      <c r="C34" s="9" t="s">
        <v>5</v>
      </c>
      <c r="D34" s="8" t="s">
        <v>6</v>
      </c>
      <c r="E34" s="8" t="s">
        <v>7</v>
      </c>
      <c r="F34" s="8" t="s">
        <v>8</v>
      </c>
      <c r="G34" s="8" t="s">
        <v>0</v>
      </c>
      <c r="H34" s="8" t="s">
        <v>9</v>
      </c>
      <c r="I34" s="8" t="s">
        <v>10</v>
      </c>
      <c r="J34" s="8" t="s">
        <v>12</v>
      </c>
      <c r="K34" s="8" t="s">
        <v>13</v>
      </c>
      <c r="L34" s="8" t="s">
        <v>11</v>
      </c>
      <c r="M34" s="23" t="s">
        <v>0</v>
      </c>
      <c r="N34" s="23" t="s">
        <v>9</v>
      </c>
      <c r="O34" s="23" t="s">
        <v>10</v>
      </c>
      <c r="P34" s="23" t="s">
        <v>12</v>
      </c>
      <c r="Q34" s="23" t="s">
        <v>13</v>
      </c>
      <c r="R34" s="23" t="s">
        <v>11</v>
      </c>
      <c r="S34" s="8" t="s">
        <v>0</v>
      </c>
      <c r="T34" s="8" t="s">
        <v>9</v>
      </c>
      <c r="U34" s="8" t="s">
        <v>10</v>
      </c>
      <c r="V34" s="8" t="s">
        <v>12</v>
      </c>
      <c r="W34" s="8" t="s">
        <v>13</v>
      </c>
      <c r="X34" s="8" t="s">
        <v>11</v>
      </c>
      <c r="Y34" s="8" t="s">
        <v>0</v>
      </c>
      <c r="Z34" s="8" t="s">
        <v>9</v>
      </c>
      <c r="AA34" s="8" t="s">
        <v>10</v>
      </c>
      <c r="AB34" s="8" t="s">
        <v>12</v>
      </c>
      <c r="AC34" s="8" t="s">
        <v>13</v>
      </c>
      <c r="AD34" s="8" t="s">
        <v>11</v>
      </c>
    </row>
    <row r="35" spans="1:30" ht="13.5" thickBot="1" x14ac:dyDescent="0.25">
      <c r="A35" s="14">
        <f>A29</f>
        <v>1</v>
      </c>
      <c r="B35" s="18">
        <v>4</v>
      </c>
      <c r="C35" s="12">
        <v>0.875</v>
      </c>
      <c r="D35" s="11" t="s">
        <v>18</v>
      </c>
      <c r="E35" s="11" t="s">
        <v>38</v>
      </c>
      <c r="F35" s="5">
        <v>2</v>
      </c>
      <c r="G35" s="5">
        <v>360</v>
      </c>
      <c r="H35" s="5">
        <v>2</v>
      </c>
      <c r="I35" s="5">
        <v>410</v>
      </c>
      <c r="J35" s="5">
        <v>3</v>
      </c>
      <c r="K35" s="5">
        <v>13</v>
      </c>
      <c r="L35" s="5">
        <v>16</v>
      </c>
      <c r="M35" s="22">
        <f>G35*F35*C35/(B35*A35)</f>
        <v>157.5</v>
      </c>
      <c r="N35" s="22">
        <f>H35*F35*C35/(B35*A35)</f>
        <v>0.875</v>
      </c>
      <c r="O35" s="22">
        <f>I35*F35*C35/(B35*A35)</f>
        <v>179.375</v>
      </c>
      <c r="P35" s="22">
        <f>J35*F35*C35/(B35*A35)</f>
        <v>1.3125</v>
      </c>
      <c r="Q35" s="22">
        <f>K35*F35*C35/(B35*A35)</f>
        <v>5.6875</v>
      </c>
      <c r="R35" s="22">
        <f>L35*F35*C35/(B35*A35)</f>
        <v>7</v>
      </c>
      <c r="S35" s="6">
        <f t="shared" ref="S35:X35" si="20">M35/Y35</f>
        <v>7.8750000000000001E-2</v>
      </c>
      <c r="T35" s="6">
        <f t="shared" si="20"/>
        <v>1.4344262295081968E-2</v>
      </c>
      <c r="U35" s="6">
        <f t="shared" si="20"/>
        <v>8.9687500000000003E-2</v>
      </c>
      <c r="V35" s="6">
        <f t="shared" si="20"/>
        <v>5.2499999999999998E-2</v>
      </c>
      <c r="W35" s="6">
        <f t="shared" si="20"/>
        <v>0.14967105263157895</v>
      </c>
      <c r="X35" s="6">
        <f t="shared" si="20"/>
        <v>0.11666666666666667</v>
      </c>
      <c r="Y35" s="5">
        <v>2000</v>
      </c>
      <c r="Z35" s="5">
        <v>61</v>
      </c>
      <c r="AA35" s="5">
        <v>2000</v>
      </c>
      <c r="AB35" s="5">
        <v>25</v>
      </c>
      <c r="AC35" s="5">
        <v>38</v>
      </c>
      <c r="AD35" s="5">
        <v>60</v>
      </c>
    </row>
    <row r="36" spans="1:30" ht="13.5" thickBot="1" x14ac:dyDescent="0.25">
      <c r="A36" s="5">
        <f>A35</f>
        <v>1</v>
      </c>
      <c r="B36" s="15">
        <f t="shared" ref="B36:B44" si="21">B35</f>
        <v>4</v>
      </c>
      <c r="C36" s="19">
        <v>0</v>
      </c>
      <c r="D36" s="11" t="s">
        <v>18</v>
      </c>
      <c r="E36" s="11" t="s">
        <v>39</v>
      </c>
      <c r="F36" s="5"/>
      <c r="G36" s="5"/>
      <c r="H36" s="5"/>
      <c r="I36" s="5"/>
      <c r="J36" s="5"/>
      <c r="K36" s="5"/>
      <c r="L36" s="5"/>
      <c r="M36" s="22"/>
      <c r="N36" s="22"/>
      <c r="O36" s="22"/>
      <c r="P36" s="22"/>
      <c r="Q36" s="22"/>
      <c r="R36" s="22"/>
      <c r="S36" s="6"/>
      <c r="T36" s="5"/>
      <c r="U36" s="6"/>
      <c r="V36" s="6"/>
      <c r="W36" s="5"/>
      <c r="X36" s="5"/>
      <c r="Y36" s="5"/>
      <c r="Z36" s="5"/>
      <c r="AA36" s="5"/>
      <c r="AB36" s="5"/>
      <c r="AC36" s="5"/>
      <c r="AD36" s="5"/>
    </row>
    <row r="37" spans="1:30" ht="13.5" thickBot="1" x14ac:dyDescent="0.25">
      <c r="A37" s="5">
        <f t="shared" ref="A37:A44" si="22">A36</f>
        <v>1</v>
      </c>
      <c r="B37" s="15">
        <f t="shared" si="21"/>
        <v>4</v>
      </c>
      <c r="C37" s="12">
        <v>0.625</v>
      </c>
      <c r="D37" s="11" t="s">
        <v>18</v>
      </c>
      <c r="E37" s="11" t="s">
        <v>49</v>
      </c>
      <c r="F37" s="5">
        <v>2</v>
      </c>
      <c r="G37" s="5">
        <v>350</v>
      </c>
      <c r="H37" s="5">
        <v>2.5</v>
      </c>
      <c r="I37" s="5">
        <v>460</v>
      </c>
      <c r="J37" s="5">
        <v>7</v>
      </c>
      <c r="K37" s="5">
        <v>15</v>
      </c>
      <c r="L37" s="5">
        <v>20</v>
      </c>
      <c r="M37" s="22">
        <f>G37*F37*C37/(B37*A37)</f>
        <v>109.375</v>
      </c>
      <c r="N37" s="22">
        <f>H37*F37*C37/(B37*A37)</f>
        <v>0.78125</v>
      </c>
      <c r="O37" s="22">
        <f>I37*F37*C37/(B37*A37)</f>
        <v>143.75</v>
      </c>
      <c r="P37" s="22">
        <f>J37*F37*C37/(B37*A37)</f>
        <v>2.1875</v>
      </c>
      <c r="Q37" s="22">
        <f>K37*F37*C37/(B37*A37)</f>
        <v>4.6875</v>
      </c>
      <c r="R37" s="22">
        <f>L37*F37*C37/(B37*A37)</f>
        <v>6.25</v>
      </c>
      <c r="S37" s="6">
        <f t="shared" ref="S37:S45" si="23">M37/Y37</f>
        <v>5.46875E-2</v>
      </c>
      <c r="T37" s="6">
        <f>N37/Z37</f>
        <v>1.2807377049180328E-2</v>
      </c>
      <c r="U37" s="6">
        <f t="shared" ref="U37:U45" si="24">O37/AA37</f>
        <v>7.1874999999999994E-2</v>
      </c>
      <c r="V37" s="6">
        <f t="shared" ref="V37:X39" si="25">P37/AB37</f>
        <v>8.7499999999999994E-2</v>
      </c>
      <c r="W37" s="6">
        <f t="shared" si="25"/>
        <v>0.12335526315789473</v>
      </c>
      <c r="X37" s="6">
        <f t="shared" si="25"/>
        <v>0.10416666666666667</v>
      </c>
      <c r="Y37" s="5">
        <v>2000</v>
      </c>
      <c r="Z37" s="5">
        <v>61</v>
      </c>
      <c r="AA37" s="5">
        <v>2000</v>
      </c>
      <c r="AB37" s="5">
        <v>25</v>
      </c>
      <c r="AC37" s="5">
        <v>38</v>
      </c>
      <c r="AD37" s="5">
        <v>60</v>
      </c>
    </row>
    <row r="38" spans="1:30" ht="13.5" thickBot="1" x14ac:dyDescent="0.25">
      <c r="A38" s="5">
        <f t="shared" si="22"/>
        <v>1</v>
      </c>
      <c r="B38" s="15">
        <f t="shared" si="21"/>
        <v>4</v>
      </c>
      <c r="C38" s="12">
        <v>0.875</v>
      </c>
      <c r="D38" s="11" t="s">
        <v>18</v>
      </c>
      <c r="E38" s="11" t="s">
        <v>40</v>
      </c>
      <c r="F38" s="5">
        <v>2</v>
      </c>
      <c r="G38" s="5">
        <v>250</v>
      </c>
      <c r="H38" s="5">
        <v>3</v>
      </c>
      <c r="I38" s="5">
        <v>420</v>
      </c>
      <c r="J38" s="5">
        <v>3</v>
      </c>
      <c r="K38" s="5">
        <v>5</v>
      </c>
      <c r="L38" s="5">
        <v>14</v>
      </c>
      <c r="M38" s="22">
        <f>G38*F38*C38/(B38*A38)</f>
        <v>109.375</v>
      </c>
      <c r="N38" s="22">
        <f>H38*F38*C38/(B38*A38)</f>
        <v>1.3125</v>
      </c>
      <c r="O38" s="22">
        <f>I38*F38*C38/(B38*A38)</f>
        <v>183.75</v>
      </c>
      <c r="P38" s="22">
        <f>J38*F38*C38/(B38*A38)</f>
        <v>1.3125</v>
      </c>
      <c r="Q38" s="22">
        <f>K38*F38*C38/(B38*A38)</f>
        <v>2.1875</v>
      </c>
      <c r="R38" s="22">
        <f>L38*F38*C38/(B38*A38)</f>
        <v>6.125</v>
      </c>
      <c r="S38" s="6">
        <f t="shared" si="23"/>
        <v>5.46875E-2</v>
      </c>
      <c r="T38" s="6">
        <f>N38/Z38</f>
        <v>2.151639344262295E-2</v>
      </c>
      <c r="U38" s="6">
        <f t="shared" si="24"/>
        <v>9.1874999999999998E-2</v>
      </c>
      <c r="V38" s="6">
        <f t="shared" si="25"/>
        <v>5.2499999999999998E-2</v>
      </c>
      <c r="W38" s="6">
        <f t="shared" si="25"/>
        <v>5.7565789473684209E-2</v>
      </c>
      <c r="X38" s="6">
        <f t="shared" si="25"/>
        <v>0.10208333333333333</v>
      </c>
      <c r="Y38" s="5">
        <v>2000</v>
      </c>
      <c r="Z38" s="5">
        <v>61</v>
      </c>
      <c r="AA38" s="5">
        <v>2000</v>
      </c>
      <c r="AB38" s="5">
        <v>25</v>
      </c>
      <c r="AC38" s="5">
        <v>38</v>
      </c>
      <c r="AD38" s="5">
        <v>60</v>
      </c>
    </row>
    <row r="39" spans="1:30" ht="13.5" thickBot="1" x14ac:dyDescent="0.25">
      <c r="A39" s="5">
        <f t="shared" si="22"/>
        <v>1</v>
      </c>
      <c r="B39" s="15">
        <f t="shared" si="21"/>
        <v>4</v>
      </c>
      <c r="C39" s="12">
        <v>0.875</v>
      </c>
      <c r="D39" s="11" t="s">
        <v>18</v>
      </c>
      <c r="E39" s="11" t="s">
        <v>41</v>
      </c>
      <c r="F39" s="5">
        <v>2</v>
      </c>
      <c r="G39" s="5">
        <v>300</v>
      </c>
      <c r="H39" s="5">
        <v>1.5</v>
      </c>
      <c r="I39" s="5">
        <v>480</v>
      </c>
      <c r="J39" s="5">
        <v>2</v>
      </c>
      <c r="K39" s="5">
        <v>7</v>
      </c>
      <c r="L39" s="5">
        <v>10</v>
      </c>
      <c r="M39" s="22">
        <f>G39*F39*C39/(B39*A39)</f>
        <v>131.25</v>
      </c>
      <c r="N39" s="22">
        <f>H39*F39*C39/(B39*A39)</f>
        <v>0.65625</v>
      </c>
      <c r="O39" s="22">
        <f>I39*F39*C39/(B39*A39)</f>
        <v>210</v>
      </c>
      <c r="P39" s="22">
        <f>J39*F39*C39/(B39*A39)</f>
        <v>0.875</v>
      </c>
      <c r="Q39" s="22">
        <f>K39*F39*C39/(B39*A39)</f>
        <v>3.0625</v>
      </c>
      <c r="R39" s="22">
        <f>L39*F39*C39/(B39*A39)</f>
        <v>4.375</v>
      </c>
      <c r="S39" s="6">
        <f t="shared" si="23"/>
        <v>6.5625000000000003E-2</v>
      </c>
      <c r="T39" s="6">
        <f>N39/Z39</f>
        <v>1.0758196721311475E-2</v>
      </c>
      <c r="U39" s="6">
        <f t="shared" si="24"/>
        <v>0.105</v>
      </c>
      <c r="V39" s="6">
        <f t="shared" si="25"/>
        <v>3.5000000000000003E-2</v>
      </c>
      <c r="W39" s="6">
        <f t="shared" si="25"/>
        <v>8.0592105263157895E-2</v>
      </c>
      <c r="X39" s="6">
        <f t="shared" si="25"/>
        <v>7.2916666666666671E-2</v>
      </c>
      <c r="Y39" s="5">
        <v>2000</v>
      </c>
      <c r="Z39" s="5">
        <v>61</v>
      </c>
      <c r="AA39" s="5">
        <v>2000</v>
      </c>
      <c r="AB39" s="5">
        <v>25</v>
      </c>
      <c r="AC39" s="5">
        <v>38</v>
      </c>
      <c r="AD39" s="5">
        <v>60</v>
      </c>
    </row>
    <row r="40" spans="1:30" ht="13.5" thickBot="1" x14ac:dyDescent="0.25">
      <c r="A40" s="5">
        <f t="shared" si="22"/>
        <v>1</v>
      </c>
      <c r="B40" s="15">
        <f t="shared" si="21"/>
        <v>4</v>
      </c>
      <c r="C40" s="19">
        <v>0</v>
      </c>
      <c r="D40" s="11" t="s">
        <v>47</v>
      </c>
      <c r="E40" s="11" t="s">
        <v>43</v>
      </c>
      <c r="F40" s="5"/>
      <c r="G40" s="5"/>
      <c r="H40" s="5"/>
      <c r="I40" s="5"/>
      <c r="J40" s="5"/>
      <c r="K40" s="5"/>
      <c r="L40" s="5"/>
      <c r="M40" s="22"/>
      <c r="N40" s="22"/>
      <c r="O40" s="22"/>
      <c r="P40" s="22"/>
      <c r="Q40" s="22"/>
      <c r="R40" s="22"/>
      <c r="S40" s="6"/>
      <c r="T40" s="5"/>
      <c r="U40" s="6"/>
      <c r="V40" s="6"/>
      <c r="W40" s="5"/>
      <c r="X40" s="5"/>
      <c r="Y40" s="5"/>
      <c r="Z40" s="5"/>
      <c r="AA40" s="5"/>
      <c r="AB40" s="5"/>
      <c r="AC40" s="5"/>
      <c r="AD40" s="5"/>
    </row>
    <row r="41" spans="1:30" ht="13.5" thickBot="1" x14ac:dyDescent="0.25">
      <c r="A41" s="5">
        <f t="shared" si="22"/>
        <v>1</v>
      </c>
      <c r="B41" s="15">
        <f t="shared" si="21"/>
        <v>4</v>
      </c>
      <c r="C41" s="19">
        <v>0</v>
      </c>
      <c r="D41" s="11" t="s">
        <v>47</v>
      </c>
      <c r="E41" s="11" t="s">
        <v>42</v>
      </c>
      <c r="F41" s="5"/>
      <c r="G41" s="5"/>
      <c r="H41" s="5"/>
      <c r="I41" s="5"/>
      <c r="J41" s="5"/>
      <c r="K41" s="5"/>
      <c r="L41" s="5"/>
      <c r="M41" s="22"/>
      <c r="N41" s="22"/>
      <c r="O41" s="22"/>
      <c r="P41" s="22"/>
      <c r="Q41" s="22"/>
      <c r="R41" s="22"/>
      <c r="S41" s="6"/>
      <c r="T41" s="5"/>
      <c r="U41" s="6"/>
      <c r="V41" s="6"/>
      <c r="W41" s="5"/>
      <c r="X41" s="5"/>
      <c r="Y41" s="5"/>
      <c r="Z41" s="5"/>
      <c r="AA41" s="5"/>
      <c r="AB41" s="5"/>
      <c r="AC41" s="5"/>
      <c r="AD41" s="5"/>
    </row>
    <row r="42" spans="1:30" ht="13.5" thickBot="1" x14ac:dyDescent="0.25">
      <c r="A42" s="5">
        <f t="shared" si="22"/>
        <v>1</v>
      </c>
      <c r="B42" s="15">
        <f t="shared" si="21"/>
        <v>4</v>
      </c>
      <c r="C42" s="19">
        <v>0</v>
      </c>
      <c r="D42" s="11" t="s">
        <v>47</v>
      </c>
      <c r="E42" s="11" t="s">
        <v>44</v>
      </c>
      <c r="F42" s="5"/>
      <c r="G42" s="5"/>
      <c r="H42" s="5"/>
      <c r="I42" s="5"/>
      <c r="J42" s="5"/>
      <c r="K42" s="5"/>
      <c r="L42" s="5"/>
      <c r="M42" s="22"/>
      <c r="N42" s="22"/>
      <c r="O42" s="22"/>
      <c r="P42" s="22"/>
      <c r="Q42" s="22"/>
      <c r="R42" s="22"/>
      <c r="S42" s="6"/>
      <c r="T42" s="5"/>
      <c r="U42" s="6"/>
      <c r="V42" s="6"/>
      <c r="W42" s="5"/>
      <c r="X42" s="5"/>
      <c r="Y42" s="5"/>
      <c r="Z42" s="5"/>
      <c r="AA42" s="5"/>
      <c r="AB42" s="5"/>
      <c r="AC42" s="5"/>
      <c r="AD42" s="5"/>
    </row>
    <row r="43" spans="1:30" ht="13.5" thickBot="1" x14ac:dyDescent="0.25">
      <c r="A43" s="5">
        <f t="shared" si="22"/>
        <v>1</v>
      </c>
      <c r="B43" s="15">
        <f t="shared" si="21"/>
        <v>4</v>
      </c>
      <c r="C43" s="19">
        <v>0</v>
      </c>
      <c r="D43" s="11" t="s">
        <v>47</v>
      </c>
      <c r="E43" s="11" t="s">
        <v>45</v>
      </c>
      <c r="F43" s="5"/>
      <c r="G43" s="5"/>
      <c r="H43" s="5"/>
      <c r="I43" s="5"/>
      <c r="J43" s="5"/>
      <c r="K43" s="5"/>
      <c r="L43" s="5"/>
      <c r="M43" s="22"/>
      <c r="N43" s="22"/>
      <c r="O43" s="22"/>
      <c r="P43" s="22"/>
      <c r="Q43" s="22"/>
      <c r="R43" s="22"/>
      <c r="S43" s="6"/>
      <c r="T43" s="5"/>
      <c r="U43" s="6"/>
      <c r="V43" s="6"/>
      <c r="W43" s="5"/>
      <c r="X43" s="5"/>
      <c r="Y43" s="5"/>
      <c r="Z43" s="5"/>
      <c r="AA43" s="5"/>
      <c r="AB43" s="5"/>
      <c r="AC43" s="5"/>
      <c r="AD43" s="5"/>
    </row>
    <row r="44" spans="1:30" ht="13.5" thickBot="1" x14ac:dyDescent="0.25">
      <c r="A44" s="5">
        <f t="shared" si="22"/>
        <v>1</v>
      </c>
      <c r="B44" s="15">
        <f t="shared" si="21"/>
        <v>4</v>
      </c>
      <c r="C44" s="19">
        <v>0</v>
      </c>
      <c r="D44" s="11" t="s">
        <v>47</v>
      </c>
      <c r="E44" s="11" t="s">
        <v>46</v>
      </c>
      <c r="F44" s="5"/>
      <c r="G44" s="5"/>
      <c r="H44" s="5"/>
      <c r="I44" s="5"/>
      <c r="J44" s="5"/>
      <c r="K44" s="5"/>
      <c r="L44" s="5"/>
      <c r="M44" s="22"/>
      <c r="N44" s="22"/>
      <c r="O44" s="22"/>
      <c r="P44" s="22"/>
      <c r="Q44" s="22"/>
      <c r="R44" s="22"/>
      <c r="S44" s="6"/>
      <c r="T44" s="5"/>
      <c r="U44" s="6"/>
      <c r="V44" s="6"/>
      <c r="W44" s="5"/>
      <c r="X44" s="5"/>
      <c r="Y44" s="5"/>
      <c r="Z44" s="5"/>
      <c r="AA44" s="5"/>
      <c r="AB44" s="5"/>
      <c r="AC44" s="5"/>
      <c r="AD44" s="5"/>
    </row>
    <row r="45" spans="1:30" x14ac:dyDescent="0.2">
      <c r="A45" s="2" t="s">
        <v>24</v>
      </c>
      <c r="M45" s="20">
        <f t="shared" ref="M45:R45" si="26">SUM(M35:M44)</f>
        <v>507.5</v>
      </c>
      <c r="N45" s="20">
        <f t="shared" si="26"/>
        <v>3.625</v>
      </c>
      <c r="O45" s="20">
        <f t="shared" si="26"/>
        <v>716.875</v>
      </c>
      <c r="P45" s="20">
        <f t="shared" si="26"/>
        <v>5.6875</v>
      </c>
      <c r="Q45" s="20">
        <f t="shared" si="26"/>
        <v>15.625</v>
      </c>
      <c r="R45" s="20">
        <f t="shared" si="26"/>
        <v>23.75</v>
      </c>
      <c r="S45" s="1">
        <f t="shared" si="23"/>
        <v>0.25374999999999998</v>
      </c>
      <c r="T45" s="1">
        <f>N45/Z45</f>
        <v>5.9426229508196718E-2</v>
      </c>
      <c r="U45" s="1">
        <f t="shared" si="24"/>
        <v>0.35843750000000002</v>
      </c>
      <c r="V45" s="1">
        <f>P45/AB45</f>
        <v>0.22750000000000001</v>
      </c>
      <c r="W45" s="1">
        <f>Q45/AC45</f>
        <v>0.41118421052631576</v>
      </c>
      <c r="X45" s="1">
        <f>R45/AD45</f>
        <v>0.39583333333333331</v>
      </c>
      <c r="Y45">
        <v>2000</v>
      </c>
      <c r="Z45">
        <v>61</v>
      </c>
      <c r="AA45">
        <v>2000</v>
      </c>
      <c r="AB45">
        <v>25</v>
      </c>
      <c r="AC45">
        <v>38</v>
      </c>
      <c r="AD45">
        <v>60</v>
      </c>
    </row>
    <row r="46" spans="1:30" x14ac:dyDescent="0.2">
      <c r="M46" s="1">
        <f>M45/2000</f>
        <v>0.25374999999999998</v>
      </c>
      <c r="N46" s="1">
        <f>N45/61</f>
        <v>5.9426229508196718E-2</v>
      </c>
      <c r="O46" s="1">
        <f>O45/2000</f>
        <v>0.35843750000000002</v>
      </c>
      <c r="P46" s="1">
        <f>P45/25</f>
        <v>0.22750000000000001</v>
      </c>
      <c r="Q46" s="1">
        <f>Q45/38</f>
        <v>0.41118421052631576</v>
      </c>
      <c r="R46" s="1">
        <f>R45/60</f>
        <v>0.39583333333333331</v>
      </c>
    </row>
    <row r="47" spans="1:30" x14ac:dyDescent="0.2">
      <c r="M47" s="4"/>
    </row>
    <row r="48" spans="1:30" x14ac:dyDescent="0.2">
      <c r="M48" s="4"/>
    </row>
    <row r="49" spans="13:13" x14ac:dyDescent="0.2">
      <c r="M4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70"/>
  <sheetViews>
    <sheetView workbookViewId="0">
      <selection activeCell="A3" sqref="A3"/>
    </sheetView>
  </sheetViews>
  <sheetFormatPr defaultRowHeight="12.75" x14ac:dyDescent="0.2"/>
  <cols>
    <col min="1" max="1" width="19.140625" customWidth="1"/>
    <col min="3" max="3" width="19.7109375" bestFit="1" customWidth="1"/>
    <col min="4" max="4" width="61.7109375" bestFit="1" customWidth="1"/>
    <col min="5" max="5" width="19.42578125" customWidth="1"/>
    <col min="6" max="6" width="11.7109375" customWidth="1"/>
    <col min="7" max="7" width="8.85546875" customWidth="1"/>
    <col min="8" max="8" width="14.5703125" customWidth="1"/>
    <col min="9" max="9" width="10.28515625" customWidth="1"/>
    <col min="10" max="10" width="11.140625" customWidth="1"/>
    <col min="11" max="11" width="12" customWidth="1"/>
    <col min="12" max="12" width="11.5703125" customWidth="1"/>
    <col min="13" max="13" width="8" customWidth="1"/>
    <col min="14" max="14" width="14.5703125" customWidth="1"/>
    <col min="15" max="15" width="9.85546875" customWidth="1"/>
    <col min="16" max="16" width="11" customWidth="1"/>
    <col min="17" max="17" width="12.28515625" customWidth="1"/>
    <col min="18" max="18" width="11.42578125" customWidth="1"/>
    <col min="19" max="19" width="9" customWidth="1"/>
    <col min="20" max="20" width="14.85546875" customWidth="1"/>
    <col min="21" max="21" width="9.85546875" customWidth="1"/>
    <col min="22" max="22" width="11.140625" customWidth="1"/>
    <col min="23" max="23" width="12.7109375" customWidth="1"/>
    <col min="24" max="24" width="10.85546875" style="30" customWidth="1"/>
  </cols>
  <sheetData>
    <row r="1" spans="1:24" ht="14.25" x14ac:dyDescent="0.2">
      <c r="A1" s="42" t="s">
        <v>1</v>
      </c>
      <c r="B1" s="42"/>
      <c r="C1" s="42"/>
      <c r="D1" s="42"/>
      <c r="E1" s="42"/>
      <c r="F1" s="42" t="s">
        <v>125</v>
      </c>
      <c r="G1" s="42"/>
      <c r="H1" s="42"/>
      <c r="I1" s="42"/>
      <c r="J1" s="42"/>
      <c r="K1" s="42"/>
      <c r="L1" s="42" t="s">
        <v>106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</row>
    <row r="2" spans="1:24" ht="14.25" x14ac:dyDescent="0.2">
      <c r="A2" s="42" t="s">
        <v>146</v>
      </c>
      <c r="B2" s="42"/>
      <c r="C2" s="42"/>
      <c r="D2" s="42"/>
      <c r="E2" s="42"/>
      <c r="F2" s="44" t="s">
        <v>0</v>
      </c>
      <c r="G2" s="44" t="s">
        <v>9</v>
      </c>
      <c r="H2" s="44" t="s">
        <v>10</v>
      </c>
      <c r="I2" s="44" t="s">
        <v>12</v>
      </c>
      <c r="J2" s="44" t="s">
        <v>13</v>
      </c>
      <c r="K2" s="44" t="s">
        <v>11</v>
      </c>
      <c r="L2" s="44" t="s">
        <v>0</v>
      </c>
      <c r="M2" s="44" t="s">
        <v>9</v>
      </c>
      <c r="N2" s="44" t="s">
        <v>10</v>
      </c>
      <c r="O2" s="44" t="s">
        <v>12</v>
      </c>
      <c r="P2" s="44" t="s">
        <v>13</v>
      </c>
      <c r="Q2" s="44" t="s">
        <v>11</v>
      </c>
      <c r="R2" s="42"/>
      <c r="S2" s="42"/>
      <c r="T2" s="42"/>
      <c r="U2" s="42"/>
      <c r="V2" s="42"/>
      <c r="W2" s="42"/>
      <c r="X2" s="43"/>
    </row>
    <row r="3" spans="1:24" ht="15" thickBot="1" x14ac:dyDescent="0.25">
      <c r="A3" s="42"/>
      <c r="B3" s="42"/>
      <c r="C3" s="42"/>
      <c r="D3" s="42"/>
      <c r="E3" s="42"/>
      <c r="F3" s="45">
        <v>2000</v>
      </c>
      <c r="G3" s="45">
        <v>61</v>
      </c>
      <c r="H3" s="45">
        <v>2000</v>
      </c>
      <c r="I3" s="45">
        <v>25</v>
      </c>
      <c r="J3" s="45">
        <v>38</v>
      </c>
      <c r="K3" s="45">
        <v>60</v>
      </c>
      <c r="L3" s="46">
        <f t="shared" ref="L3:Q3" si="0">SUM(L17,L38,L66)</f>
        <v>2040.3125</v>
      </c>
      <c r="M3" s="46">
        <f t="shared" si="0"/>
        <v>74.5</v>
      </c>
      <c r="N3" s="46">
        <f t="shared" si="0"/>
        <v>1922.5</v>
      </c>
      <c r="O3" s="46">
        <f t="shared" si="0"/>
        <v>35.625</v>
      </c>
      <c r="P3" s="46">
        <f t="shared" si="0"/>
        <v>80.53125</v>
      </c>
      <c r="Q3" s="46">
        <f t="shared" si="0"/>
        <v>72.6875</v>
      </c>
      <c r="R3" s="42"/>
      <c r="S3" s="42"/>
      <c r="T3" s="42"/>
      <c r="U3" s="42"/>
      <c r="V3" s="42"/>
      <c r="W3" s="42"/>
      <c r="X3" s="43"/>
    </row>
    <row r="4" spans="1:24" ht="15" thickBot="1" x14ac:dyDescent="0.25">
      <c r="A4" s="42" t="s">
        <v>50</v>
      </c>
      <c r="B4" s="47">
        <v>1</v>
      </c>
      <c r="C4" s="42" t="s">
        <v>103</v>
      </c>
      <c r="D4" s="42"/>
      <c r="E4" s="42"/>
      <c r="F4" s="43"/>
      <c r="G4" s="43"/>
      <c r="H4" s="43"/>
      <c r="I4" s="43"/>
      <c r="J4" s="43"/>
      <c r="K4" s="43"/>
      <c r="L4" s="48">
        <f>L3/2000</f>
        <v>1.0201562500000001</v>
      </c>
      <c r="M4" s="49">
        <f>M3/61</f>
        <v>1.221311475409836</v>
      </c>
      <c r="N4" s="48">
        <f>N3/2000</f>
        <v>0.96125000000000005</v>
      </c>
      <c r="O4" s="49">
        <f>O3/25</f>
        <v>1.425</v>
      </c>
      <c r="P4" s="50">
        <f>P3/38</f>
        <v>2.1192434210526314</v>
      </c>
      <c r="Q4" s="49">
        <f>Q3/60</f>
        <v>1.2114583333333333</v>
      </c>
      <c r="R4" s="51" t="s">
        <v>144</v>
      </c>
      <c r="S4" s="51"/>
      <c r="T4" s="51"/>
      <c r="U4" s="51"/>
      <c r="V4" s="51"/>
      <c r="W4" s="51"/>
      <c r="X4" s="43"/>
    </row>
    <row r="5" spans="1:24" ht="14.25" x14ac:dyDescent="0.2">
      <c r="A5" s="42"/>
      <c r="B5" s="43"/>
      <c r="C5" s="42"/>
      <c r="D5" s="42"/>
      <c r="E5" s="42"/>
      <c r="F5" s="43"/>
      <c r="G5" s="43"/>
      <c r="H5" s="43"/>
      <c r="I5" s="43"/>
      <c r="J5" s="52" t="s">
        <v>143</v>
      </c>
      <c r="K5" s="43"/>
      <c r="L5" s="43" t="str">
        <f>IF(L4&gt;100%,"BAD","OK")</f>
        <v>BAD</v>
      </c>
      <c r="M5" s="43" t="str">
        <f t="shared" ref="M5:Q5" si="1">IF(M4&gt;100%,"BAD","OK")</f>
        <v>BAD</v>
      </c>
      <c r="N5" s="43" t="str">
        <f t="shared" si="1"/>
        <v>OK</v>
      </c>
      <c r="O5" s="43" t="str">
        <f t="shared" si="1"/>
        <v>BAD</v>
      </c>
      <c r="P5" s="43" t="str">
        <f t="shared" si="1"/>
        <v>BAD</v>
      </c>
      <c r="Q5" s="43" t="str">
        <f t="shared" si="1"/>
        <v>BAD</v>
      </c>
      <c r="R5" s="51"/>
      <c r="S5" s="51"/>
      <c r="T5" s="51"/>
      <c r="U5" s="51"/>
      <c r="V5" s="51"/>
      <c r="W5" s="51"/>
      <c r="X5" s="43"/>
    </row>
    <row r="6" spans="1:24" ht="15" thickBot="1" x14ac:dyDescent="0.25">
      <c r="A6" s="42"/>
      <c r="B6" s="42"/>
      <c r="C6" s="42"/>
      <c r="D6" s="42"/>
      <c r="E6" s="42"/>
      <c r="F6" s="43"/>
      <c r="G6" s="43"/>
      <c r="H6" s="43"/>
      <c r="I6" s="43"/>
      <c r="J6" s="42"/>
      <c r="K6" s="42"/>
      <c r="L6" s="42"/>
      <c r="M6" s="43"/>
      <c r="N6" s="43"/>
      <c r="O6" s="43"/>
      <c r="P6" s="43"/>
      <c r="Q6" s="43"/>
      <c r="R6" s="42"/>
      <c r="S6" s="42"/>
      <c r="T6" s="42"/>
      <c r="U6" s="42"/>
      <c r="V6" s="42"/>
      <c r="W6" s="42"/>
      <c r="X6" s="43"/>
    </row>
    <row r="7" spans="1:24" ht="15" thickBot="1" x14ac:dyDescent="0.25">
      <c r="A7" s="53" t="s">
        <v>2</v>
      </c>
      <c r="B7" s="47">
        <v>8</v>
      </c>
      <c r="C7" s="42" t="s">
        <v>104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</row>
    <row r="8" spans="1:24" ht="14.25" x14ac:dyDescent="0.2">
      <c r="A8" s="42"/>
      <c r="B8" s="42"/>
      <c r="C8" s="42"/>
      <c r="D8" s="42"/>
      <c r="E8" s="42"/>
      <c r="F8" s="42" t="s">
        <v>14</v>
      </c>
      <c r="G8" s="42"/>
      <c r="H8" s="42"/>
      <c r="I8" s="42"/>
      <c r="J8" s="42"/>
      <c r="K8" s="42"/>
      <c r="L8" s="42" t="s">
        <v>15</v>
      </c>
      <c r="M8" s="42"/>
      <c r="N8" s="42"/>
      <c r="O8" s="42"/>
      <c r="P8" s="42"/>
      <c r="Q8" s="42"/>
      <c r="R8" s="42" t="s">
        <v>105</v>
      </c>
      <c r="S8" s="42"/>
      <c r="T8" s="42"/>
      <c r="U8" s="42"/>
      <c r="V8" s="42"/>
      <c r="W8" s="42"/>
      <c r="X8" s="43"/>
    </row>
    <row r="9" spans="1:24" ht="15" thickBot="1" x14ac:dyDescent="0.25">
      <c r="A9" s="44" t="s">
        <v>5</v>
      </c>
      <c r="B9" s="53" t="s">
        <v>6</v>
      </c>
      <c r="C9" s="53" t="s">
        <v>107</v>
      </c>
      <c r="D9" s="53" t="s">
        <v>7</v>
      </c>
      <c r="E9" s="53" t="s">
        <v>8</v>
      </c>
      <c r="F9" s="53" t="s">
        <v>0</v>
      </c>
      <c r="G9" s="53" t="s">
        <v>9</v>
      </c>
      <c r="H9" s="53" t="s">
        <v>10</v>
      </c>
      <c r="I9" s="53" t="s">
        <v>12</v>
      </c>
      <c r="J9" s="53" t="s">
        <v>13</v>
      </c>
      <c r="K9" s="53" t="s">
        <v>11</v>
      </c>
      <c r="L9" s="53" t="s">
        <v>0</v>
      </c>
      <c r="M9" s="53" t="s">
        <v>9</v>
      </c>
      <c r="N9" s="53" t="s">
        <v>10</v>
      </c>
      <c r="O9" s="53" t="s">
        <v>12</v>
      </c>
      <c r="P9" s="53" t="s">
        <v>13</v>
      </c>
      <c r="Q9" s="53" t="s">
        <v>11</v>
      </c>
      <c r="R9" s="53" t="s">
        <v>0</v>
      </c>
      <c r="S9" s="53" t="s">
        <v>9</v>
      </c>
      <c r="T9" s="53" t="s">
        <v>10</v>
      </c>
      <c r="U9" s="53" t="s">
        <v>12</v>
      </c>
      <c r="V9" s="53" t="s">
        <v>13</v>
      </c>
      <c r="W9" s="53" t="s">
        <v>11</v>
      </c>
      <c r="X9" s="44" t="s">
        <v>99</v>
      </c>
    </row>
    <row r="10" spans="1:24" ht="15" thickBot="1" x14ac:dyDescent="0.25">
      <c r="A10" s="54">
        <v>1</v>
      </c>
      <c r="B10" s="55" t="s">
        <v>3</v>
      </c>
      <c r="C10" s="55" t="s">
        <v>108</v>
      </c>
      <c r="D10" s="55" t="s">
        <v>4</v>
      </c>
      <c r="E10" s="55">
        <v>8</v>
      </c>
      <c r="F10" s="55">
        <v>180</v>
      </c>
      <c r="G10" s="55">
        <v>1</v>
      </c>
      <c r="H10" s="55">
        <v>110</v>
      </c>
      <c r="I10" s="56">
        <v>9</v>
      </c>
      <c r="J10" s="55">
        <v>9</v>
      </c>
      <c r="K10" s="55">
        <v>6</v>
      </c>
      <c r="L10" s="57">
        <f t="shared" ref="L10:L16" si="2">F10*E10*A10/($B$4*$B$7)</f>
        <v>180</v>
      </c>
      <c r="M10" s="57">
        <f t="shared" ref="M10:M16" si="3">G10*E10*A10/($B$4*$B$7)</f>
        <v>1</v>
      </c>
      <c r="N10" s="57">
        <f t="shared" ref="N10:N16" si="4">H10*E10*A10/($B$4*$B$7)</f>
        <v>110</v>
      </c>
      <c r="O10" s="57">
        <f t="shared" ref="O10:O16" si="5">I10*E10*A10/($B$4*$B$7)</f>
        <v>9</v>
      </c>
      <c r="P10" s="57">
        <f t="shared" ref="P10:P16" si="6">J10*E10*A10/($B$4*$B$7)</f>
        <v>9</v>
      </c>
      <c r="Q10" s="57">
        <f t="shared" ref="Q10:Q16" si="7">K10*E10*A10/($B$4*$B$7)</f>
        <v>6</v>
      </c>
      <c r="R10" s="58">
        <f>L10/$F$3</f>
        <v>0.09</v>
      </c>
      <c r="S10" s="58">
        <f>M10/$G$3</f>
        <v>1.6393442622950821E-2</v>
      </c>
      <c r="T10" s="58">
        <f>N10/$H$3</f>
        <v>5.5E-2</v>
      </c>
      <c r="U10" s="58">
        <f>O10/$I$3</f>
        <v>0.36</v>
      </c>
      <c r="V10" s="58">
        <f>P10/$J$3</f>
        <v>0.23684210526315788</v>
      </c>
      <c r="W10" s="58">
        <f>Q10/$K$3</f>
        <v>0.1</v>
      </c>
      <c r="X10" s="45">
        <f>IF(A10=0,1,0)</f>
        <v>0</v>
      </c>
    </row>
    <row r="11" spans="1:24" ht="13.5" hidden="1" thickBot="1" x14ac:dyDescent="0.25">
      <c r="A11" s="12">
        <v>0</v>
      </c>
      <c r="B11" s="5" t="s">
        <v>3</v>
      </c>
      <c r="C11" s="11" t="s">
        <v>108</v>
      </c>
      <c r="D11" s="11" t="s">
        <v>19</v>
      </c>
      <c r="E11" s="5">
        <v>6</v>
      </c>
      <c r="F11" s="5">
        <v>260</v>
      </c>
      <c r="G11" s="5">
        <v>10</v>
      </c>
      <c r="H11" s="5">
        <v>45</v>
      </c>
      <c r="I11" s="5">
        <v>5</v>
      </c>
      <c r="J11" s="5">
        <v>10</v>
      </c>
      <c r="K11" s="5">
        <v>6</v>
      </c>
      <c r="L11" s="22">
        <f t="shared" si="2"/>
        <v>0</v>
      </c>
      <c r="M11" s="22">
        <f t="shared" si="3"/>
        <v>0</v>
      </c>
      <c r="N11" s="22">
        <f t="shared" si="4"/>
        <v>0</v>
      </c>
      <c r="O11" s="22">
        <f t="shared" si="5"/>
        <v>0</v>
      </c>
      <c r="P11" s="22">
        <f t="shared" si="6"/>
        <v>0</v>
      </c>
      <c r="Q11" s="22">
        <f t="shared" si="7"/>
        <v>0</v>
      </c>
      <c r="R11" s="6">
        <f t="shared" ref="R11:R16" si="8">L11/$F$3</f>
        <v>0</v>
      </c>
      <c r="S11" s="6">
        <f t="shared" ref="S11:S16" si="9">M11/$G$3</f>
        <v>0</v>
      </c>
      <c r="T11" s="6">
        <f t="shared" ref="T11:T16" si="10">N11/$H$3</f>
        <v>0</v>
      </c>
      <c r="U11" s="6">
        <f t="shared" ref="U11:U16" si="11">O11/$I$3</f>
        <v>0</v>
      </c>
      <c r="V11" s="6">
        <f t="shared" ref="V11:V16" si="12">P11/$J$3</f>
        <v>0</v>
      </c>
      <c r="W11" s="6">
        <f t="shared" ref="W11:W16" si="13">Q11/$K$3</f>
        <v>0</v>
      </c>
      <c r="X11" s="31">
        <f t="shared" ref="X11:X16" si="14">IF(A11=0,1,0)</f>
        <v>1</v>
      </c>
    </row>
    <row r="12" spans="1:24" ht="15" thickBot="1" x14ac:dyDescent="0.25">
      <c r="A12" s="59">
        <v>1</v>
      </c>
      <c r="B12" s="55" t="s">
        <v>3</v>
      </c>
      <c r="C12" s="55" t="s">
        <v>108</v>
      </c>
      <c r="D12" s="55" t="s">
        <v>96</v>
      </c>
      <c r="E12" s="55">
        <v>6</v>
      </c>
      <c r="F12" s="55">
        <v>260</v>
      </c>
      <c r="G12" s="55">
        <v>10</v>
      </c>
      <c r="H12" s="55">
        <v>45</v>
      </c>
      <c r="I12" s="55">
        <v>5</v>
      </c>
      <c r="J12" s="56">
        <v>10</v>
      </c>
      <c r="K12" s="55">
        <v>6</v>
      </c>
      <c r="L12" s="57">
        <f t="shared" si="2"/>
        <v>195</v>
      </c>
      <c r="M12" s="57">
        <f t="shared" si="3"/>
        <v>7.5</v>
      </c>
      <c r="N12" s="57">
        <f t="shared" si="4"/>
        <v>33.75</v>
      </c>
      <c r="O12" s="57">
        <f t="shared" si="5"/>
        <v>3.75</v>
      </c>
      <c r="P12" s="57">
        <f t="shared" si="6"/>
        <v>7.5</v>
      </c>
      <c r="Q12" s="57">
        <f t="shared" si="7"/>
        <v>4.5</v>
      </c>
      <c r="R12" s="58">
        <f t="shared" si="8"/>
        <v>9.7500000000000003E-2</v>
      </c>
      <c r="S12" s="58">
        <f t="shared" si="9"/>
        <v>0.12295081967213115</v>
      </c>
      <c r="T12" s="58">
        <f t="shared" si="10"/>
        <v>1.6875000000000001E-2</v>
      </c>
      <c r="U12" s="58">
        <f t="shared" si="11"/>
        <v>0.15</v>
      </c>
      <c r="V12" s="58">
        <f t="shared" si="12"/>
        <v>0.19736842105263158</v>
      </c>
      <c r="W12" s="58">
        <f t="shared" si="13"/>
        <v>7.4999999999999997E-2</v>
      </c>
      <c r="X12" s="45">
        <f t="shared" si="14"/>
        <v>0</v>
      </c>
    </row>
    <row r="13" spans="1:24" ht="13.5" hidden="1" thickBot="1" x14ac:dyDescent="0.25">
      <c r="A13" s="12">
        <v>0</v>
      </c>
      <c r="B13" s="11" t="s">
        <v>3</v>
      </c>
      <c r="C13" s="11" t="s">
        <v>109</v>
      </c>
      <c r="D13" s="11" t="s">
        <v>20</v>
      </c>
      <c r="E13" s="5">
        <v>32</v>
      </c>
      <c r="F13" s="5">
        <v>80</v>
      </c>
      <c r="G13" s="5">
        <v>0</v>
      </c>
      <c r="H13" s="5">
        <v>125</v>
      </c>
      <c r="I13" s="5">
        <v>0</v>
      </c>
      <c r="J13" s="5">
        <v>12</v>
      </c>
      <c r="K13" s="5">
        <v>8</v>
      </c>
      <c r="L13" s="22">
        <f t="shared" si="2"/>
        <v>0</v>
      </c>
      <c r="M13" s="22">
        <f t="shared" si="3"/>
        <v>0</v>
      </c>
      <c r="N13" s="22">
        <f t="shared" si="4"/>
        <v>0</v>
      </c>
      <c r="O13" s="22">
        <f t="shared" si="5"/>
        <v>0</v>
      </c>
      <c r="P13" s="22">
        <f t="shared" si="6"/>
        <v>0</v>
      </c>
      <c r="Q13" s="22">
        <f t="shared" si="7"/>
        <v>0</v>
      </c>
      <c r="R13" s="6">
        <f t="shared" si="8"/>
        <v>0</v>
      </c>
      <c r="S13" s="6">
        <f t="shared" si="9"/>
        <v>0</v>
      </c>
      <c r="T13" s="6">
        <f t="shared" si="10"/>
        <v>0</v>
      </c>
      <c r="U13" s="6">
        <f t="shared" si="11"/>
        <v>0</v>
      </c>
      <c r="V13" s="6">
        <f t="shared" si="12"/>
        <v>0</v>
      </c>
      <c r="W13" s="6">
        <f t="shared" si="13"/>
        <v>0</v>
      </c>
      <c r="X13" s="31">
        <f t="shared" si="14"/>
        <v>1</v>
      </c>
    </row>
    <row r="14" spans="1:24" ht="15" thickBot="1" x14ac:dyDescent="0.25">
      <c r="A14" s="47">
        <v>0.25</v>
      </c>
      <c r="B14" s="60" t="s">
        <v>98</v>
      </c>
      <c r="C14" s="55" t="s">
        <v>109</v>
      </c>
      <c r="D14" s="55" t="s">
        <v>97</v>
      </c>
      <c r="E14" s="55">
        <v>15</v>
      </c>
      <c r="F14" s="55">
        <v>130</v>
      </c>
      <c r="G14" s="55">
        <v>2</v>
      </c>
      <c r="H14" s="55">
        <v>410</v>
      </c>
      <c r="I14" s="55">
        <v>0</v>
      </c>
      <c r="J14" s="55">
        <v>5</v>
      </c>
      <c r="K14" s="55">
        <v>20</v>
      </c>
      <c r="L14" s="57">
        <f t="shared" si="2"/>
        <v>60.9375</v>
      </c>
      <c r="M14" s="57">
        <f t="shared" si="3"/>
        <v>0.9375</v>
      </c>
      <c r="N14" s="57">
        <f t="shared" si="4"/>
        <v>192.1875</v>
      </c>
      <c r="O14" s="57">
        <f t="shared" si="5"/>
        <v>0</v>
      </c>
      <c r="P14" s="57">
        <f t="shared" si="6"/>
        <v>2.34375</v>
      </c>
      <c r="Q14" s="57">
        <f t="shared" si="7"/>
        <v>9.375</v>
      </c>
      <c r="R14" s="58">
        <f t="shared" si="8"/>
        <v>3.0468749999999999E-2</v>
      </c>
      <c r="S14" s="58">
        <f t="shared" si="9"/>
        <v>1.5368852459016393E-2</v>
      </c>
      <c r="T14" s="58">
        <f t="shared" si="10"/>
        <v>9.6093750000000006E-2</v>
      </c>
      <c r="U14" s="58">
        <f t="shared" si="11"/>
        <v>0</v>
      </c>
      <c r="V14" s="58">
        <f t="shared" si="12"/>
        <v>6.1677631578947366E-2</v>
      </c>
      <c r="W14" s="58">
        <f t="shared" si="13"/>
        <v>0.15625</v>
      </c>
      <c r="X14" s="45">
        <f t="shared" si="14"/>
        <v>0</v>
      </c>
    </row>
    <row r="15" spans="1:24" ht="15" thickBot="1" x14ac:dyDescent="0.25">
      <c r="A15" s="47">
        <v>1</v>
      </c>
      <c r="B15" s="60" t="s">
        <v>18</v>
      </c>
      <c r="C15" s="60" t="s">
        <v>113</v>
      </c>
      <c r="D15" s="55" t="s">
        <v>100</v>
      </c>
      <c r="E15" s="55">
        <v>6</v>
      </c>
      <c r="F15" s="55">
        <v>140</v>
      </c>
      <c r="G15" s="55">
        <v>0</v>
      </c>
      <c r="H15" s="55">
        <v>0</v>
      </c>
      <c r="I15" s="55">
        <v>2</v>
      </c>
      <c r="J15" s="61">
        <v>17</v>
      </c>
      <c r="K15" s="55">
        <v>2</v>
      </c>
      <c r="L15" s="57">
        <f t="shared" si="2"/>
        <v>105</v>
      </c>
      <c r="M15" s="57">
        <f t="shared" si="3"/>
        <v>0</v>
      </c>
      <c r="N15" s="57">
        <f t="shared" si="4"/>
        <v>0</v>
      </c>
      <c r="O15" s="57">
        <f t="shared" si="5"/>
        <v>1.5</v>
      </c>
      <c r="P15" s="57">
        <f t="shared" si="6"/>
        <v>12.75</v>
      </c>
      <c r="Q15" s="57">
        <f t="shared" si="7"/>
        <v>1.5</v>
      </c>
      <c r="R15" s="58">
        <f t="shared" si="8"/>
        <v>5.2499999999999998E-2</v>
      </c>
      <c r="S15" s="58">
        <f t="shared" si="9"/>
        <v>0</v>
      </c>
      <c r="T15" s="58">
        <f t="shared" si="10"/>
        <v>0</v>
      </c>
      <c r="U15" s="58">
        <f t="shared" si="11"/>
        <v>0.06</v>
      </c>
      <c r="V15" s="58">
        <f t="shared" si="12"/>
        <v>0.33552631578947367</v>
      </c>
      <c r="W15" s="58">
        <f t="shared" si="13"/>
        <v>2.5000000000000001E-2</v>
      </c>
      <c r="X15" s="45">
        <f t="shared" si="14"/>
        <v>0</v>
      </c>
    </row>
    <row r="16" spans="1:24" ht="13.5" hidden="1" thickBot="1" x14ac:dyDescent="0.25">
      <c r="A16" s="12">
        <v>0</v>
      </c>
      <c r="B16" s="11" t="s">
        <v>18</v>
      </c>
      <c r="C16" s="33" t="s">
        <v>113</v>
      </c>
      <c r="D16" s="11" t="s">
        <v>21</v>
      </c>
      <c r="E16" s="5">
        <v>6</v>
      </c>
      <c r="F16" s="5">
        <v>150</v>
      </c>
      <c r="G16" s="5">
        <v>0</v>
      </c>
      <c r="H16" s="5">
        <v>0</v>
      </c>
      <c r="I16" s="5">
        <v>2</v>
      </c>
      <c r="J16" s="39">
        <v>33</v>
      </c>
      <c r="K16" s="5">
        <v>0</v>
      </c>
      <c r="L16" s="22">
        <f t="shared" si="2"/>
        <v>0</v>
      </c>
      <c r="M16" s="22">
        <f t="shared" si="3"/>
        <v>0</v>
      </c>
      <c r="N16" s="22">
        <f t="shared" si="4"/>
        <v>0</v>
      </c>
      <c r="O16" s="22">
        <f t="shared" si="5"/>
        <v>0</v>
      </c>
      <c r="P16" s="22">
        <f t="shared" si="6"/>
        <v>0</v>
      </c>
      <c r="Q16" s="22">
        <f t="shared" si="7"/>
        <v>0</v>
      </c>
      <c r="R16" s="6">
        <f t="shared" si="8"/>
        <v>0</v>
      </c>
      <c r="S16" s="6">
        <f t="shared" si="9"/>
        <v>0</v>
      </c>
      <c r="T16" s="6">
        <f t="shared" si="10"/>
        <v>0</v>
      </c>
      <c r="U16" s="6">
        <f t="shared" si="11"/>
        <v>0</v>
      </c>
      <c r="V16" s="6">
        <f t="shared" si="12"/>
        <v>0</v>
      </c>
      <c r="W16" s="6">
        <f t="shared" si="13"/>
        <v>0</v>
      </c>
      <c r="X16" s="31">
        <f t="shared" si="14"/>
        <v>1</v>
      </c>
    </row>
    <row r="17" spans="1:24" ht="14.25" x14ac:dyDescent="0.2">
      <c r="A17" s="42" t="s">
        <v>24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51">
        <f t="shared" ref="L17:Q17" si="15">SUM(L10:L16)</f>
        <v>540.9375</v>
      </c>
      <c r="M17" s="51">
        <f t="shared" si="15"/>
        <v>9.4375</v>
      </c>
      <c r="N17" s="51">
        <f t="shared" si="15"/>
        <v>335.9375</v>
      </c>
      <c r="O17" s="51">
        <f t="shared" si="15"/>
        <v>14.25</v>
      </c>
      <c r="P17" s="51">
        <f t="shared" si="15"/>
        <v>31.59375</v>
      </c>
      <c r="Q17" s="51">
        <f t="shared" si="15"/>
        <v>21.375</v>
      </c>
      <c r="R17" s="62">
        <f>SUM(R10:R16)</f>
        <v>0.27046874999999998</v>
      </c>
      <c r="S17" s="62">
        <f t="shared" ref="S17:W17" si="16">SUM(S10:S16)</f>
        <v>0.15471311475409835</v>
      </c>
      <c r="T17" s="62">
        <f t="shared" si="16"/>
        <v>0.16796875</v>
      </c>
      <c r="U17" s="62">
        <f t="shared" si="16"/>
        <v>0.57000000000000006</v>
      </c>
      <c r="V17" s="62">
        <f t="shared" si="16"/>
        <v>0.83141447368421051</v>
      </c>
      <c r="W17" s="62">
        <f t="shared" si="16"/>
        <v>0.35625000000000001</v>
      </c>
      <c r="X17" s="43"/>
    </row>
    <row r="18" spans="1:24" ht="15" thickBo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62">
        <f>L17/2000</f>
        <v>0.27046874999999998</v>
      </c>
      <c r="M18" s="62">
        <f>M17/61</f>
        <v>0.15471311475409835</v>
      </c>
      <c r="N18" s="62">
        <f>N17/2000</f>
        <v>0.16796875</v>
      </c>
      <c r="O18" s="62">
        <f>O17/25</f>
        <v>0.56999999999999995</v>
      </c>
      <c r="P18" s="62">
        <f>P17/38</f>
        <v>0.83141447368421051</v>
      </c>
      <c r="Q18" s="62">
        <f>Q17/60</f>
        <v>0.35625000000000001</v>
      </c>
      <c r="R18" s="42"/>
      <c r="S18" s="42"/>
      <c r="T18" s="42"/>
      <c r="U18" s="42"/>
      <c r="V18" s="42"/>
      <c r="W18" s="42"/>
      <c r="X18" s="43"/>
    </row>
    <row r="19" spans="1:24" ht="15" thickBot="1" x14ac:dyDescent="0.25">
      <c r="A19" s="53" t="s">
        <v>26</v>
      </c>
      <c r="B19" s="47">
        <v>8</v>
      </c>
      <c r="C19" s="42" t="s">
        <v>104</v>
      </c>
      <c r="D19" s="42"/>
      <c r="E19" s="42"/>
      <c r="F19" s="42"/>
      <c r="G19" s="42"/>
      <c r="H19" s="42"/>
      <c r="I19" s="42"/>
      <c r="J19" s="42"/>
      <c r="K19" s="42"/>
      <c r="L19" s="51"/>
      <c r="M19" s="51"/>
      <c r="N19" s="51"/>
      <c r="O19" s="51"/>
      <c r="P19" s="51"/>
      <c r="Q19" s="51"/>
      <c r="R19" s="42"/>
      <c r="S19" s="42"/>
      <c r="T19" s="42"/>
      <c r="U19" s="42"/>
      <c r="V19" s="42"/>
      <c r="W19" s="42"/>
      <c r="X19" s="43"/>
    </row>
    <row r="20" spans="1:24" ht="13.5" hidden="1" thickBot="1" x14ac:dyDescent="0.25">
      <c r="A20" s="12">
        <v>0</v>
      </c>
      <c r="B20" s="11" t="s">
        <v>18</v>
      </c>
      <c r="C20" s="33" t="s">
        <v>113</v>
      </c>
      <c r="D20" s="11" t="s">
        <v>25</v>
      </c>
      <c r="E20" s="5">
        <v>4</v>
      </c>
      <c r="F20" s="5">
        <v>140</v>
      </c>
      <c r="G20" s="5">
        <v>0</v>
      </c>
      <c r="H20" s="5">
        <v>0</v>
      </c>
      <c r="I20" s="5">
        <v>7</v>
      </c>
      <c r="J20" s="39">
        <v>15</v>
      </c>
      <c r="K20" s="5">
        <v>0</v>
      </c>
      <c r="L20" s="22">
        <f t="shared" ref="L20:L37" si="17">F20*E20*A20/($B$4*$B$19)</f>
        <v>0</v>
      </c>
      <c r="M20" s="22">
        <f t="shared" ref="M20:M37" si="18">G20*E20*A20/($B$4*$B$19)</f>
        <v>0</v>
      </c>
      <c r="N20" s="22">
        <f t="shared" ref="N20:N37" si="19">H20*E20*A20/($B$4*$B$19)</f>
        <v>0</v>
      </c>
      <c r="O20" s="22">
        <f t="shared" ref="O20:O37" si="20">I20*E20*A20/($B$4*$B$19)</f>
        <v>0</v>
      </c>
      <c r="P20" s="22">
        <f t="shared" ref="P20:P37" si="21">J20*E20*A20/($B$4*$B$19)</f>
        <v>0</v>
      </c>
      <c r="Q20" s="22">
        <f t="shared" ref="Q20:Q37" si="22">K20*E20*A20/($B$4*$B$19)</f>
        <v>0</v>
      </c>
      <c r="R20" s="6">
        <f t="shared" ref="R20:R27" si="23">L20/$F$3</f>
        <v>0</v>
      </c>
      <c r="S20" s="6">
        <f t="shared" ref="S20:S27" si="24">M20/$G$3</f>
        <v>0</v>
      </c>
      <c r="T20" s="6">
        <f t="shared" ref="T20:T27" si="25">N20/$H$3</f>
        <v>0</v>
      </c>
      <c r="U20" s="6">
        <f t="shared" ref="U20:U27" si="26">O20/$I$3</f>
        <v>0</v>
      </c>
      <c r="V20" s="6">
        <f t="shared" ref="V20:V27" si="27">P20/$J$3</f>
        <v>0</v>
      </c>
      <c r="W20" s="6">
        <f t="shared" ref="W20:W27" si="28">Q20/$K$3</f>
        <v>0</v>
      </c>
      <c r="X20" s="31">
        <f t="shared" ref="X20:X37" si="29">IF(A20=0,1,0)</f>
        <v>1</v>
      </c>
    </row>
    <row r="21" spans="1:24" ht="13.5" hidden="1" thickBot="1" x14ac:dyDescent="0.25">
      <c r="A21" s="12">
        <v>0</v>
      </c>
      <c r="B21" s="11" t="s">
        <v>18</v>
      </c>
      <c r="C21" s="33" t="s">
        <v>113</v>
      </c>
      <c r="D21" s="11" t="s">
        <v>27</v>
      </c>
      <c r="E21" s="5">
        <v>6</v>
      </c>
      <c r="F21" s="5">
        <v>120</v>
      </c>
      <c r="G21" s="5">
        <v>0</v>
      </c>
      <c r="H21" s="5">
        <v>30</v>
      </c>
      <c r="I21" s="5">
        <v>5</v>
      </c>
      <c r="J21" s="39">
        <v>15</v>
      </c>
      <c r="K21" s="5">
        <v>2</v>
      </c>
      <c r="L21" s="22">
        <f t="shared" si="17"/>
        <v>0</v>
      </c>
      <c r="M21" s="22">
        <f t="shared" si="18"/>
        <v>0</v>
      </c>
      <c r="N21" s="22">
        <f t="shared" si="19"/>
        <v>0</v>
      </c>
      <c r="O21" s="22">
        <f t="shared" si="20"/>
        <v>0</v>
      </c>
      <c r="P21" s="22">
        <f t="shared" si="21"/>
        <v>0</v>
      </c>
      <c r="Q21" s="22">
        <f t="shared" si="22"/>
        <v>0</v>
      </c>
      <c r="R21" s="6">
        <f t="shared" si="23"/>
        <v>0</v>
      </c>
      <c r="S21" s="6">
        <f t="shared" si="24"/>
        <v>0</v>
      </c>
      <c r="T21" s="6">
        <f t="shared" si="25"/>
        <v>0</v>
      </c>
      <c r="U21" s="6">
        <f t="shared" si="26"/>
        <v>0</v>
      </c>
      <c r="V21" s="6">
        <f t="shared" si="27"/>
        <v>0</v>
      </c>
      <c r="W21" s="6">
        <f t="shared" si="28"/>
        <v>0</v>
      </c>
      <c r="X21" s="31">
        <f t="shared" si="29"/>
        <v>1</v>
      </c>
    </row>
    <row r="22" spans="1:24" ht="15" thickBot="1" x14ac:dyDescent="0.25">
      <c r="A22" s="59">
        <v>1</v>
      </c>
      <c r="B22" s="55" t="s">
        <v>18</v>
      </c>
      <c r="C22" s="60" t="s">
        <v>113</v>
      </c>
      <c r="D22" s="55" t="s">
        <v>101</v>
      </c>
      <c r="E22" s="55">
        <v>4.5</v>
      </c>
      <c r="F22" s="55">
        <v>130</v>
      </c>
      <c r="G22" s="55">
        <v>0</v>
      </c>
      <c r="H22" s="55">
        <v>0</v>
      </c>
      <c r="I22" s="55">
        <v>2</v>
      </c>
      <c r="J22" s="61">
        <v>22</v>
      </c>
      <c r="K22" s="55">
        <v>0</v>
      </c>
      <c r="L22" s="57">
        <f t="shared" si="17"/>
        <v>73.125</v>
      </c>
      <c r="M22" s="57">
        <f t="shared" si="18"/>
        <v>0</v>
      </c>
      <c r="N22" s="57">
        <f t="shared" si="19"/>
        <v>0</v>
      </c>
      <c r="O22" s="57">
        <f t="shared" si="20"/>
        <v>1.125</v>
      </c>
      <c r="P22" s="57">
        <f t="shared" si="21"/>
        <v>12.375</v>
      </c>
      <c r="Q22" s="57">
        <f t="shared" si="22"/>
        <v>0</v>
      </c>
      <c r="R22" s="58">
        <f t="shared" si="23"/>
        <v>3.6562499999999998E-2</v>
      </c>
      <c r="S22" s="58">
        <f t="shared" si="24"/>
        <v>0</v>
      </c>
      <c r="T22" s="58">
        <f t="shared" si="25"/>
        <v>0</v>
      </c>
      <c r="U22" s="58">
        <f t="shared" si="26"/>
        <v>4.4999999999999998E-2</v>
      </c>
      <c r="V22" s="58">
        <f t="shared" si="27"/>
        <v>0.32565789473684209</v>
      </c>
      <c r="W22" s="58">
        <f t="shared" si="28"/>
        <v>0</v>
      </c>
      <c r="X22" s="45">
        <f t="shared" si="29"/>
        <v>0</v>
      </c>
    </row>
    <row r="23" spans="1:24" ht="13.5" hidden="1" thickBot="1" x14ac:dyDescent="0.25">
      <c r="A23" s="12">
        <v>0</v>
      </c>
      <c r="B23" s="11" t="s">
        <v>18</v>
      </c>
      <c r="C23" s="33" t="s">
        <v>113</v>
      </c>
      <c r="D23" s="11" t="s">
        <v>127</v>
      </c>
      <c r="E23" s="5">
        <v>5</v>
      </c>
      <c r="F23" s="5">
        <v>120</v>
      </c>
      <c r="G23" s="5">
        <v>0</v>
      </c>
      <c r="H23" s="5">
        <v>0</v>
      </c>
      <c r="I23" s="5">
        <v>3</v>
      </c>
      <c r="J23" s="39">
        <v>26</v>
      </c>
      <c r="K23" s="5">
        <v>0</v>
      </c>
      <c r="L23" s="22">
        <f t="shared" si="17"/>
        <v>0</v>
      </c>
      <c r="M23" s="22">
        <f t="shared" si="18"/>
        <v>0</v>
      </c>
      <c r="N23" s="22">
        <f t="shared" si="19"/>
        <v>0</v>
      </c>
      <c r="O23" s="22">
        <f t="shared" si="20"/>
        <v>0</v>
      </c>
      <c r="P23" s="22">
        <f t="shared" si="21"/>
        <v>0</v>
      </c>
      <c r="Q23" s="22">
        <f t="shared" si="22"/>
        <v>0</v>
      </c>
      <c r="R23" s="6">
        <f t="shared" ref="R23" si="30">L23/$F$3</f>
        <v>0</v>
      </c>
      <c r="S23" s="6">
        <f t="shared" ref="S23" si="31">M23/$G$3</f>
        <v>0</v>
      </c>
      <c r="T23" s="6">
        <f t="shared" ref="T23" si="32">N23/$H$3</f>
        <v>0</v>
      </c>
      <c r="U23" s="6">
        <f t="shared" ref="U23" si="33">O23/$I$3</f>
        <v>0</v>
      </c>
      <c r="V23" s="6">
        <f t="shared" ref="V23" si="34">P23/$J$3</f>
        <v>0</v>
      </c>
      <c r="W23" s="6">
        <f t="shared" ref="W23" si="35">Q23/$K$3</f>
        <v>0</v>
      </c>
      <c r="X23" s="31">
        <f t="shared" ref="X23" si="36">IF(A23=0,1,0)</f>
        <v>1</v>
      </c>
    </row>
    <row r="24" spans="1:24" ht="15" thickBot="1" x14ac:dyDescent="0.25">
      <c r="A24" s="59">
        <v>1</v>
      </c>
      <c r="B24" s="55" t="s">
        <v>18</v>
      </c>
      <c r="C24" s="60" t="s">
        <v>116</v>
      </c>
      <c r="D24" s="55" t="s">
        <v>131</v>
      </c>
      <c r="E24" s="55">
        <v>11</v>
      </c>
      <c r="F24" s="55">
        <v>150</v>
      </c>
      <c r="G24" s="55">
        <v>11</v>
      </c>
      <c r="H24" s="55">
        <v>25</v>
      </c>
      <c r="I24" s="55">
        <v>2</v>
      </c>
      <c r="J24" s="56">
        <v>9</v>
      </c>
      <c r="K24" s="55">
        <v>4</v>
      </c>
      <c r="L24" s="57">
        <f t="shared" si="17"/>
        <v>206.25</v>
      </c>
      <c r="M24" s="57">
        <f t="shared" si="18"/>
        <v>15.125</v>
      </c>
      <c r="N24" s="57">
        <f t="shared" si="19"/>
        <v>34.375</v>
      </c>
      <c r="O24" s="57">
        <f t="shared" si="20"/>
        <v>2.75</v>
      </c>
      <c r="P24" s="57">
        <f t="shared" si="21"/>
        <v>12.375</v>
      </c>
      <c r="Q24" s="57">
        <f t="shared" si="22"/>
        <v>5.5</v>
      </c>
      <c r="R24" s="58">
        <f t="shared" ref="R24" si="37">L24/$F$3</f>
        <v>0.10312499999999999</v>
      </c>
      <c r="S24" s="58">
        <f t="shared" ref="S24" si="38">M24/$G$3</f>
        <v>0.24795081967213115</v>
      </c>
      <c r="T24" s="58">
        <f t="shared" ref="T24" si="39">N24/$H$3</f>
        <v>1.7187500000000001E-2</v>
      </c>
      <c r="U24" s="58">
        <f t="shared" ref="U24" si="40">O24/$I$3</f>
        <v>0.11</v>
      </c>
      <c r="V24" s="58">
        <f t="shared" ref="V24" si="41">P24/$J$3</f>
        <v>0.32565789473684209</v>
      </c>
      <c r="W24" s="58">
        <f t="shared" ref="W24" si="42">Q24/$K$3</f>
        <v>9.166666666666666E-2</v>
      </c>
      <c r="X24" s="45">
        <f t="shared" ref="X24" si="43">IF(A24=0,1,0)</f>
        <v>0</v>
      </c>
    </row>
    <row r="25" spans="1:24" ht="13.5" hidden="1" thickBot="1" x14ac:dyDescent="0.25">
      <c r="A25" s="12">
        <v>0</v>
      </c>
      <c r="B25" s="11" t="s">
        <v>3</v>
      </c>
      <c r="C25" s="11" t="s">
        <v>110</v>
      </c>
      <c r="D25" s="11" t="s">
        <v>32</v>
      </c>
      <c r="E25" s="5">
        <v>4</v>
      </c>
      <c r="F25" s="5">
        <v>110</v>
      </c>
      <c r="G25" s="5">
        <v>2</v>
      </c>
      <c r="H25" s="5">
        <v>220</v>
      </c>
      <c r="I25" s="5">
        <v>3</v>
      </c>
      <c r="J25" s="5">
        <v>1</v>
      </c>
      <c r="K25" s="5">
        <v>5</v>
      </c>
      <c r="L25" s="22">
        <f t="shared" si="17"/>
        <v>0</v>
      </c>
      <c r="M25" s="22">
        <f t="shared" si="18"/>
        <v>0</v>
      </c>
      <c r="N25" s="22">
        <f t="shared" si="19"/>
        <v>0</v>
      </c>
      <c r="O25" s="22">
        <f t="shared" si="20"/>
        <v>0</v>
      </c>
      <c r="P25" s="22">
        <f t="shared" si="21"/>
        <v>0</v>
      </c>
      <c r="Q25" s="22">
        <f t="shared" si="22"/>
        <v>0</v>
      </c>
      <c r="R25" s="6">
        <f t="shared" si="23"/>
        <v>0</v>
      </c>
      <c r="S25" s="6">
        <f t="shared" si="24"/>
        <v>0</v>
      </c>
      <c r="T25" s="6">
        <f t="shared" si="25"/>
        <v>0</v>
      </c>
      <c r="U25" s="6">
        <f t="shared" si="26"/>
        <v>0</v>
      </c>
      <c r="V25" s="6">
        <f t="shared" si="27"/>
        <v>0</v>
      </c>
      <c r="W25" s="6">
        <f t="shared" si="28"/>
        <v>0</v>
      </c>
      <c r="X25" s="31">
        <f t="shared" si="29"/>
        <v>1</v>
      </c>
    </row>
    <row r="26" spans="1:24" ht="13.5" hidden="1" thickBot="1" x14ac:dyDescent="0.25">
      <c r="A26" s="12">
        <v>0</v>
      </c>
      <c r="B26" s="11" t="s">
        <v>18</v>
      </c>
      <c r="C26" s="11" t="s">
        <v>110</v>
      </c>
      <c r="D26" s="11" t="s">
        <v>60</v>
      </c>
      <c r="E26" s="5">
        <v>6</v>
      </c>
      <c r="F26" s="5">
        <v>120</v>
      </c>
      <c r="G26" s="5">
        <v>3</v>
      </c>
      <c r="H26" s="5">
        <v>140</v>
      </c>
      <c r="I26" s="5">
        <v>3</v>
      </c>
      <c r="J26" s="5">
        <v>1</v>
      </c>
      <c r="K26" s="5">
        <v>4</v>
      </c>
      <c r="L26" s="22">
        <f t="shared" si="17"/>
        <v>0</v>
      </c>
      <c r="M26" s="22">
        <f t="shared" si="18"/>
        <v>0</v>
      </c>
      <c r="N26" s="22">
        <f t="shared" si="19"/>
        <v>0</v>
      </c>
      <c r="O26" s="22">
        <f t="shared" si="20"/>
        <v>0</v>
      </c>
      <c r="P26" s="22">
        <f t="shared" si="21"/>
        <v>0</v>
      </c>
      <c r="Q26" s="22">
        <f t="shared" si="22"/>
        <v>0</v>
      </c>
      <c r="R26" s="6">
        <f t="shared" si="23"/>
        <v>0</v>
      </c>
      <c r="S26" s="6">
        <f t="shared" si="24"/>
        <v>0</v>
      </c>
      <c r="T26" s="6">
        <f t="shared" si="25"/>
        <v>0</v>
      </c>
      <c r="U26" s="6">
        <f t="shared" si="26"/>
        <v>0</v>
      </c>
      <c r="V26" s="6">
        <f t="shared" si="27"/>
        <v>0</v>
      </c>
      <c r="W26" s="6">
        <f t="shared" si="28"/>
        <v>0</v>
      </c>
      <c r="X26" s="31">
        <f t="shared" si="29"/>
        <v>1</v>
      </c>
    </row>
    <row r="27" spans="1:24" ht="15" thickBot="1" x14ac:dyDescent="0.25">
      <c r="A27" s="59">
        <v>1</v>
      </c>
      <c r="B27" s="55" t="s">
        <v>18</v>
      </c>
      <c r="C27" s="55" t="s">
        <v>110</v>
      </c>
      <c r="D27" s="55" t="s">
        <v>117</v>
      </c>
      <c r="E27" s="55">
        <v>2.5</v>
      </c>
      <c r="F27" s="55">
        <v>180</v>
      </c>
      <c r="G27" s="55">
        <v>9</v>
      </c>
      <c r="H27" s="55">
        <v>210</v>
      </c>
      <c r="I27" s="55">
        <v>2</v>
      </c>
      <c r="J27" s="55">
        <v>0</v>
      </c>
      <c r="K27" s="55">
        <v>4</v>
      </c>
      <c r="L27" s="57">
        <f t="shared" si="17"/>
        <v>56.25</v>
      </c>
      <c r="M27" s="57">
        <f t="shared" si="18"/>
        <v>2.8125</v>
      </c>
      <c r="N27" s="57">
        <f t="shared" si="19"/>
        <v>65.625</v>
      </c>
      <c r="O27" s="57">
        <f t="shared" si="20"/>
        <v>0.625</v>
      </c>
      <c r="P27" s="57">
        <f t="shared" si="21"/>
        <v>0</v>
      </c>
      <c r="Q27" s="57">
        <f t="shared" si="22"/>
        <v>1.25</v>
      </c>
      <c r="R27" s="58">
        <f t="shared" si="23"/>
        <v>2.8125000000000001E-2</v>
      </c>
      <c r="S27" s="58">
        <f t="shared" si="24"/>
        <v>4.6106557377049183E-2</v>
      </c>
      <c r="T27" s="58">
        <f t="shared" si="25"/>
        <v>3.2812500000000001E-2</v>
      </c>
      <c r="U27" s="58">
        <f t="shared" si="26"/>
        <v>2.5000000000000001E-2</v>
      </c>
      <c r="V27" s="58">
        <f t="shared" si="27"/>
        <v>0</v>
      </c>
      <c r="W27" s="58">
        <f t="shared" si="28"/>
        <v>2.0833333333333332E-2</v>
      </c>
      <c r="X27" s="45">
        <f t="shared" si="29"/>
        <v>0</v>
      </c>
    </row>
    <row r="28" spans="1:24" ht="15" thickBot="1" x14ac:dyDescent="0.25">
      <c r="A28" s="59">
        <v>1</v>
      </c>
      <c r="B28" s="55" t="s">
        <v>3</v>
      </c>
      <c r="C28" s="55" t="s">
        <v>110</v>
      </c>
      <c r="D28" s="55" t="s">
        <v>63</v>
      </c>
      <c r="E28" s="55">
        <v>6</v>
      </c>
      <c r="F28" s="55">
        <v>150</v>
      </c>
      <c r="G28" s="55">
        <v>8</v>
      </c>
      <c r="H28" s="55">
        <v>50</v>
      </c>
      <c r="I28" s="55">
        <v>0</v>
      </c>
      <c r="J28" s="55">
        <v>0</v>
      </c>
      <c r="K28" s="55">
        <v>2</v>
      </c>
      <c r="L28" s="57">
        <f t="shared" si="17"/>
        <v>112.5</v>
      </c>
      <c r="M28" s="57">
        <f t="shared" si="18"/>
        <v>6</v>
      </c>
      <c r="N28" s="57">
        <f t="shared" si="19"/>
        <v>37.5</v>
      </c>
      <c r="O28" s="57">
        <f t="shared" si="20"/>
        <v>0</v>
      </c>
      <c r="P28" s="57">
        <f t="shared" si="21"/>
        <v>0</v>
      </c>
      <c r="Q28" s="57">
        <f t="shared" si="22"/>
        <v>1.5</v>
      </c>
      <c r="R28" s="58">
        <f t="shared" ref="R28:R32" si="44">L28/$F$3</f>
        <v>5.6250000000000001E-2</v>
      </c>
      <c r="S28" s="58">
        <f t="shared" ref="S28:S32" si="45">M28/$G$3</f>
        <v>9.8360655737704916E-2</v>
      </c>
      <c r="T28" s="58">
        <f t="shared" ref="T28:T32" si="46">N28/$H$3</f>
        <v>1.8749999999999999E-2</v>
      </c>
      <c r="U28" s="58">
        <f t="shared" ref="U28:U32" si="47">O28/$I$3</f>
        <v>0</v>
      </c>
      <c r="V28" s="58">
        <f t="shared" ref="V28:V32" si="48">P28/$J$3</f>
        <v>0</v>
      </c>
      <c r="W28" s="58">
        <f t="shared" ref="W28:W32" si="49">Q28/$K$3</f>
        <v>2.5000000000000001E-2</v>
      </c>
      <c r="X28" s="45">
        <f t="shared" ref="X28:X32" si="50">IF(A28=0,1,0)</f>
        <v>0</v>
      </c>
    </row>
    <row r="29" spans="1:24" ht="13.5" hidden="1" thickBot="1" x14ac:dyDescent="0.25">
      <c r="A29" s="12">
        <v>0</v>
      </c>
      <c r="B29" s="11" t="s">
        <v>3</v>
      </c>
      <c r="C29" s="11" t="s">
        <v>110</v>
      </c>
      <c r="D29" s="11" t="s">
        <v>62</v>
      </c>
      <c r="E29" s="5">
        <v>6</v>
      </c>
      <c r="F29" s="5">
        <v>160</v>
      </c>
      <c r="G29" s="5">
        <v>9</v>
      </c>
      <c r="H29" s="5">
        <v>35</v>
      </c>
      <c r="I29" s="5">
        <v>2</v>
      </c>
      <c r="J29" s="5">
        <v>2</v>
      </c>
      <c r="K29" s="5">
        <v>2</v>
      </c>
      <c r="L29" s="22">
        <f t="shared" si="17"/>
        <v>0</v>
      </c>
      <c r="M29" s="22">
        <f t="shared" si="18"/>
        <v>0</v>
      </c>
      <c r="N29" s="22">
        <f t="shared" si="19"/>
        <v>0</v>
      </c>
      <c r="O29" s="22">
        <f t="shared" si="20"/>
        <v>0</v>
      </c>
      <c r="P29" s="22">
        <f t="shared" si="21"/>
        <v>0</v>
      </c>
      <c r="Q29" s="22">
        <f t="shared" si="22"/>
        <v>0</v>
      </c>
      <c r="R29" s="6">
        <f t="shared" si="44"/>
        <v>0</v>
      </c>
      <c r="S29" s="6">
        <f t="shared" si="45"/>
        <v>0</v>
      </c>
      <c r="T29" s="6">
        <f t="shared" si="46"/>
        <v>0</v>
      </c>
      <c r="U29" s="6">
        <f t="shared" si="47"/>
        <v>0</v>
      </c>
      <c r="V29" s="6">
        <f t="shared" si="48"/>
        <v>0</v>
      </c>
      <c r="W29" s="6">
        <f t="shared" si="49"/>
        <v>0</v>
      </c>
      <c r="X29" s="31">
        <f t="shared" si="50"/>
        <v>1</v>
      </c>
    </row>
    <row r="30" spans="1:24" ht="15" thickBot="1" x14ac:dyDescent="0.25">
      <c r="A30" s="59">
        <v>0.5</v>
      </c>
      <c r="B30" s="55" t="s">
        <v>3</v>
      </c>
      <c r="C30" s="55" t="s">
        <v>110</v>
      </c>
      <c r="D30" s="55" t="s">
        <v>132</v>
      </c>
      <c r="E30" s="55">
        <v>9</v>
      </c>
      <c r="F30" s="55">
        <v>140</v>
      </c>
      <c r="G30" s="55">
        <v>5</v>
      </c>
      <c r="H30" s="55">
        <v>170</v>
      </c>
      <c r="I30" s="55">
        <v>2</v>
      </c>
      <c r="J30" s="55">
        <v>5</v>
      </c>
      <c r="K30" s="55">
        <v>2</v>
      </c>
      <c r="L30" s="57">
        <f t="shared" si="17"/>
        <v>78.75</v>
      </c>
      <c r="M30" s="57">
        <f t="shared" si="18"/>
        <v>2.8125</v>
      </c>
      <c r="N30" s="57">
        <f t="shared" si="19"/>
        <v>95.625</v>
      </c>
      <c r="O30" s="57">
        <f t="shared" si="20"/>
        <v>1.125</v>
      </c>
      <c r="P30" s="57">
        <f t="shared" si="21"/>
        <v>2.8125</v>
      </c>
      <c r="Q30" s="57">
        <f t="shared" si="22"/>
        <v>1.125</v>
      </c>
      <c r="R30" s="58">
        <f t="shared" si="44"/>
        <v>3.9375E-2</v>
      </c>
      <c r="S30" s="58">
        <f t="shared" si="45"/>
        <v>4.6106557377049183E-2</v>
      </c>
      <c r="T30" s="58">
        <f t="shared" si="46"/>
        <v>4.7812500000000001E-2</v>
      </c>
      <c r="U30" s="58">
        <f t="shared" si="47"/>
        <v>4.4999999999999998E-2</v>
      </c>
      <c r="V30" s="58">
        <f t="shared" si="48"/>
        <v>7.4013157894736836E-2</v>
      </c>
      <c r="W30" s="58">
        <f t="shared" si="49"/>
        <v>1.8749999999999999E-2</v>
      </c>
      <c r="X30" s="45">
        <f t="shared" si="50"/>
        <v>0</v>
      </c>
    </row>
    <row r="31" spans="1:24" ht="13.5" hidden="1" thickBot="1" x14ac:dyDescent="0.25">
      <c r="A31" s="12">
        <v>0</v>
      </c>
      <c r="B31" s="11" t="s">
        <v>3</v>
      </c>
      <c r="C31" s="11" t="s">
        <v>110</v>
      </c>
      <c r="D31" s="11" t="s">
        <v>133</v>
      </c>
      <c r="E31" s="5">
        <v>9</v>
      </c>
      <c r="F31" s="5">
        <v>120</v>
      </c>
      <c r="G31" s="5">
        <v>4</v>
      </c>
      <c r="H31" s="5">
        <v>150</v>
      </c>
      <c r="I31" s="5">
        <v>3</v>
      </c>
      <c r="J31" s="5">
        <v>0</v>
      </c>
      <c r="K31" s="5">
        <v>3</v>
      </c>
      <c r="L31" s="22">
        <f t="shared" si="17"/>
        <v>0</v>
      </c>
      <c r="M31" s="22">
        <f t="shared" si="18"/>
        <v>0</v>
      </c>
      <c r="N31" s="22">
        <f t="shared" si="19"/>
        <v>0</v>
      </c>
      <c r="O31" s="22">
        <f t="shared" si="20"/>
        <v>0</v>
      </c>
      <c r="P31" s="22">
        <f t="shared" si="21"/>
        <v>0</v>
      </c>
      <c r="Q31" s="22">
        <f t="shared" si="22"/>
        <v>0</v>
      </c>
      <c r="R31" s="6">
        <f t="shared" si="44"/>
        <v>0</v>
      </c>
      <c r="S31" s="6">
        <f t="shared" si="45"/>
        <v>0</v>
      </c>
      <c r="T31" s="6">
        <f t="shared" si="46"/>
        <v>0</v>
      </c>
      <c r="U31" s="6">
        <f t="shared" si="47"/>
        <v>0</v>
      </c>
      <c r="V31" s="6">
        <f t="shared" si="48"/>
        <v>0</v>
      </c>
      <c r="W31" s="6">
        <f t="shared" si="49"/>
        <v>0</v>
      </c>
      <c r="X31" s="31">
        <f t="shared" si="50"/>
        <v>1</v>
      </c>
    </row>
    <row r="32" spans="1:24" ht="15" thickBot="1" x14ac:dyDescent="0.25">
      <c r="A32" s="59">
        <v>1</v>
      </c>
      <c r="B32" s="55" t="s">
        <v>3</v>
      </c>
      <c r="C32" s="55" t="s">
        <v>110</v>
      </c>
      <c r="D32" s="55" t="s">
        <v>118</v>
      </c>
      <c r="E32" s="55">
        <v>9</v>
      </c>
      <c r="F32" s="55">
        <v>140</v>
      </c>
      <c r="G32" s="55">
        <v>6</v>
      </c>
      <c r="H32" s="55">
        <v>240</v>
      </c>
      <c r="I32" s="55">
        <v>2</v>
      </c>
      <c r="J32" s="55">
        <v>2</v>
      </c>
      <c r="K32" s="55">
        <v>3</v>
      </c>
      <c r="L32" s="57">
        <f t="shared" si="17"/>
        <v>157.5</v>
      </c>
      <c r="M32" s="57">
        <f t="shared" si="18"/>
        <v>6.75</v>
      </c>
      <c r="N32" s="57">
        <f t="shared" si="19"/>
        <v>270</v>
      </c>
      <c r="O32" s="57">
        <f t="shared" si="20"/>
        <v>2.25</v>
      </c>
      <c r="P32" s="57">
        <f t="shared" si="21"/>
        <v>2.25</v>
      </c>
      <c r="Q32" s="57">
        <f t="shared" si="22"/>
        <v>3.375</v>
      </c>
      <c r="R32" s="58">
        <f t="shared" si="44"/>
        <v>7.8750000000000001E-2</v>
      </c>
      <c r="S32" s="58">
        <f t="shared" si="45"/>
        <v>0.11065573770491803</v>
      </c>
      <c r="T32" s="58">
        <f t="shared" si="46"/>
        <v>0.13500000000000001</v>
      </c>
      <c r="U32" s="58">
        <f t="shared" si="47"/>
        <v>0.09</v>
      </c>
      <c r="V32" s="58">
        <f t="shared" si="48"/>
        <v>5.921052631578947E-2</v>
      </c>
      <c r="W32" s="58">
        <f t="shared" si="49"/>
        <v>5.6250000000000001E-2</v>
      </c>
      <c r="X32" s="45">
        <f t="shared" si="50"/>
        <v>0</v>
      </c>
    </row>
    <row r="33" spans="1:24" ht="15" thickBot="1" x14ac:dyDescent="0.25">
      <c r="A33" s="59">
        <v>0.5</v>
      </c>
      <c r="B33" s="55" t="s">
        <v>18</v>
      </c>
      <c r="C33" s="55" t="s">
        <v>111</v>
      </c>
      <c r="D33" s="55" t="s">
        <v>102</v>
      </c>
      <c r="E33" s="55">
        <v>15</v>
      </c>
      <c r="F33" s="55">
        <v>180</v>
      </c>
      <c r="G33" s="55">
        <v>14</v>
      </c>
      <c r="H33" s="55">
        <v>20</v>
      </c>
      <c r="I33" s="55">
        <v>1</v>
      </c>
      <c r="J33" s="55">
        <v>2</v>
      </c>
      <c r="K33" s="55">
        <v>6</v>
      </c>
      <c r="L33" s="57">
        <f t="shared" si="17"/>
        <v>168.75</v>
      </c>
      <c r="M33" s="57">
        <f t="shared" si="18"/>
        <v>13.125</v>
      </c>
      <c r="N33" s="57">
        <f t="shared" si="19"/>
        <v>18.75</v>
      </c>
      <c r="O33" s="57">
        <f t="shared" si="20"/>
        <v>0.9375</v>
      </c>
      <c r="P33" s="57">
        <f t="shared" si="21"/>
        <v>1.875</v>
      </c>
      <c r="Q33" s="57">
        <f t="shared" si="22"/>
        <v>5.625</v>
      </c>
      <c r="R33" s="58">
        <f t="shared" ref="R33:R37" si="51">L33/$F$3</f>
        <v>8.4375000000000006E-2</v>
      </c>
      <c r="S33" s="58">
        <f t="shared" ref="S33:S37" si="52">M33/$G$3</f>
        <v>0.2151639344262295</v>
      </c>
      <c r="T33" s="58">
        <f t="shared" ref="T33:T37" si="53">N33/$H$3</f>
        <v>9.3749999999999997E-3</v>
      </c>
      <c r="U33" s="58">
        <f t="shared" ref="U33:U37" si="54">O33/$I$3</f>
        <v>3.7499999999999999E-2</v>
      </c>
      <c r="V33" s="58">
        <f t="shared" ref="V33:V37" si="55">P33/$J$3</f>
        <v>4.9342105263157895E-2</v>
      </c>
      <c r="W33" s="58">
        <f t="shared" ref="W33:W37" si="56">Q33/$K$3</f>
        <v>9.375E-2</v>
      </c>
      <c r="X33" s="45">
        <f t="shared" si="29"/>
        <v>0</v>
      </c>
    </row>
    <row r="34" spans="1:24" ht="13.5" hidden="1" thickBot="1" x14ac:dyDescent="0.25">
      <c r="A34" s="12">
        <v>0</v>
      </c>
      <c r="B34" s="11" t="s">
        <v>18</v>
      </c>
      <c r="C34" s="11" t="s">
        <v>111</v>
      </c>
      <c r="D34" s="11" t="s">
        <v>30</v>
      </c>
      <c r="E34" s="5">
        <v>8</v>
      </c>
      <c r="F34" s="5">
        <v>180</v>
      </c>
      <c r="G34" s="5">
        <v>18</v>
      </c>
      <c r="H34" s="5">
        <v>0</v>
      </c>
      <c r="I34" s="5">
        <v>3</v>
      </c>
      <c r="J34" s="5">
        <v>1</v>
      </c>
      <c r="K34" s="5">
        <v>4</v>
      </c>
      <c r="L34" s="22">
        <f t="shared" si="17"/>
        <v>0</v>
      </c>
      <c r="M34" s="22">
        <f t="shared" si="18"/>
        <v>0</v>
      </c>
      <c r="N34" s="22">
        <f t="shared" si="19"/>
        <v>0</v>
      </c>
      <c r="O34" s="22">
        <f t="shared" si="20"/>
        <v>0</v>
      </c>
      <c r="P34" s="22">
        <f t="shared" si="21"/>
        <v>0</v>
      </c>
      <c r="Q34" s="22">
        <f t="shared" si="22"/>
        <v>0</v>
      </c>
      <c r="R34" s="6">
        <f t="shared" si="51"/>
        <v>0</v>
      </c>
      <c r="S34" s="6">
        <f t="shared" si="52"/>
        <v>0</v>
      </c>
      <c r="T34" s="6">
        <f t="shared" si="53"/>
        <v>0</v>
      </c>
      <c r="U34" s="6">
        <f t="shared" si="54"/>
        <v>0</v>
      </c>
      <c r="V34" s="6">
        <f t="shared" si="55"/>
        <v>0</v>
      </c>
      <c r="W34" s="6">
        <f t="shared" si="56"/>
        <v>0</v>
      </c>
      <c r="X34" s="31">
        <f t="shared" si="29"/>
        <v>1</v>
      </c>
    </row>
    <row r="35" spans="1:24" ht="13.5" hidden="1" thickBot="1" x14ac:dyDescent="0.25">
      <c r="A35" s="12">
        <v>0</v>
      </c>
      <c r="B35" s="11" t="s">
        <v>18</v>
      </c>
      <c r="C35" s="11" t="s">
        <v>112</v>
      </c>
      <c r="D35" s="11" t="s">
        <v>31</v>
      </c>
      <c r="E35" s="5">
        <v>3</v>
      </c>
      <c r="F35" s="5">
        <v>80</v>
      </c>
      <c r="G35" s="5">
        <v>2</v>
      </c>
      <c r="H35" s="5">
        <v>630</v>
      </c>
      <c r="I35" s="5">
        <v>0</v>
      </c>
      <c r="J35" s="5">
        <v>1</v>
      </c>
      <c r="K35" s="5">
        <v>13</v>
      </c>
      <c r="L35" s="22">
        <f t="shared" si="17"/>
        <v>0</v>
      </c>
      <c r="M35" s="22">
        <f t="shared" si="18"/>
        <v>0</v>
      </c>
      <c r="N35" s="22">
        <f t="shared" si="19"/>
        <v>0</v>
      </c>
      <c r="O35" s="22">
        <f t="shared" si="20"/>
        <v>0</v>
      </c>
      <c r="P35" s="22">
        <f t="shared" si="21"/>
        <v>0</v>
      </c>
      <c r="Q35" s="22">
        <f t="shared" si="22"/>
        <v>0</v>
      </c>
      <c r="R35" s="6">
        <f t="shared" si="51"/>
        <v>0</v>
      </c>
      <c r="S35" s="6">
        <f t="shared" si="52"/>
        <v>0</v>
      </c>
      <c r="T35" s="6">
        <f t="shared" si="53"/>
        <v>0</v>
      </c>
      <c r="U35" s="6">
        <f t="shared" si="54"/>
        <v>0</v>
      </c>
      <c r="V35" s="6">
        <f t="shared" si="55"/>
        <v>0</v>
      </c>
      <c r="W35" s="6">
        <f t="shared" si="56"/>
        <v>0</v>
      </c>
      <c r="X35" s="31">
        <f t="shared" si="29"/>
        <v>1</v>
      </c>
    </row>
    <row r="36" spans="1:24" ht="15" thickBot="1" x14ac:dyDescent="0.25">
      <c r="A36" s="59">
        <v>1</v>
      </c>
      <c r="B36" s="55" t="s">
        <v>18</v>
      </c>
      <c r="C36" s="55" t="s">
        <v>112</v>
      </c>
      <c r="D36" s="55" t="s">
        <v>134</v>
      </c>
      <c r="E36" s="55">
        <v>4</v>
      </c>
      <c r="F36" s="55">
        <v>60</v>
      </c>
      <c r="G36" s="55">
        <v>0</v>
      </c>
      <c r="H36" s="55">
        <v>270</v>
      </c>
      <c r="I36" s="55">
        <v>0</v>
      </c>
      <c r="J36" s="55">
        <v>5</v>
      </c>
      <c r="K36" s="55">
        <v>11</v>
      </c>
      <c r="L36" s="57">
        <f t="shared" si="17"/>
        <v>30</v>
      </c>
      <c r="M36" s="57">
        <f t="shared" si="18"/>
        <v>0</v>
      </c>
      <c r="N36" s="57">
        <f t="shared" si="19"/>
        <v>135</v>
      </c>
      <c r="O36" s="57">
        <f t="shared" si="20"/>
        <v>0</v>
      </c>
      <c r="P36" s="57">
        <f t="shared" si="21"/>
        <v>2.5</v>
      </c>
      <c r="Q36" s="57">
        <f t="shared" si="22"/>
        <v>5.5</v>
      </c>
      <c r="R36" s="58">
        <f t="shared" si="51"/>
        <v>1.4999999999999999E-2</v>
      </c>
      <c r="S36" s="58">
        <f t="shared" si="52"/>
        <v>0</v>
      </c>
      <c r="T36" s="58">
        <f t="shared" si="53"/>
        <v>6.7500000000000004E-2</v>
      </c>
      <c r="U36" s="58">
        <f t="shared" si="54"/>
        <v>0</v>
      </c>
      <c r="V36" s="58">
        <f t="shared" si="55"/>
        <v>6.5789473684210523E-2</v>
      </c>
      <c r="W36" s="58">
        <f t="shared" si="56"/>
        <v>9.166666666666666E-2</v>
      </c>
      <c r="X36" s="45">
        <f t="shared" si="29"/>
        <v>0</v>
      </c>
    </row>
    <row r="37" spans="1:24" ht="13.5" hidden="1" thickBot="1" x14ac:dyDescent="0.25">
      <c r="A37" s="12">
        <v>0</v>
      </c>
      <c r="B37" s="11" t="s">
        <v>18</v>
      </c>
      <c r="C37" s="11" t="s">
        <v>112</v>
      </c>
      <c r="D37" s="11" t="s">
        <v>135</v>
      </c>
      <c r="E37" s="5">
        <v>4</v>
      </c>
      <c r="F37" s="5">
        <v>60</v>
      </c>
      <c r="G37" s="5">
        <v>0</v>
      </c>
      <c r="H37" s="5">
        <v>270</v>
      </c>
      <c r="I37" s="5">
        <v>0</v>
      </c>
      <c r="J37" s="5">
        <v>5</v>
      </c>
      <c r="K37" s="5">
        <v>11</v>
      </c>
      <c r="L37" s="22">
        <f t="shared" si="17"/>
        <v>0</v>
      </c>
      <c r="M37" s="22">
        <f t="shared" si="18"/>
        <v>0</v>
      </c>
      <c r="N37" s="22">
        <f t="shared" si="19"/>
        <v>0</v>
      </c>
      <c r="O37" s="22">
        <f t="shared" si="20"/>
        <v>0</v>
      </c>
      <c r="P37" s="22">
        <f t="shared" si="21"/>
        <v>0</v>
      </c>
      <c r="Q37" s="22">
        <f t="shared" si="22"/>
        <v>0</v>
      </c>
      <c r="R37" s="6">
        <f t="shared" si="51"/>
        <v>0</v>
      </c>
      <c r="S37" s="6">
        <f t="shared" si="52"/>
        <v>0</v>
      </c>
      <c r="T37" s="6">
        <f t="shared" si="53"/>
        <v>0</v>
      </c>
      <c r="U37" s="6">
        <f t="shared" si="54"/>
        <v>0</v>
      </c>
      <c r="V37" s="6">
        <f t="shared" si="55"/>
        <v>0</v>
      </c>
      <c r="W37" s="6">
        <f t="shared" si="56"/>
        <v>0</v>
      </c>
      <c r="X37" s="31">
        <f t="shared" si="29"/>
        <v>1</v>
      </c>
    </row>
    <row r="38" spans="1:24" ht="14.25" x14ac:dyDescent="0.2">
      <c r="A38" s="42" t="s">
        <v>24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51">
        <f t="shared" ref="L38:Q38" si="57">SUM(L20:L37)</f>
        <v>883.125</v>
      </c>
      <c r="M38" s="51">
        <f t="shared" si="57"/>
        <v>46.625</v>
      </c>
      <c r="N38" s="51">
        <f t="shared" si="57"/>
        <v>656.875</v>
      </c>
      <c r="O38" s="51">
        <f t="shared" si="57"/>
        <v>8.8125</v>
      </c>
      <c r="P38" s="51">
        <f t="shared" si="57"/>
        <v>34.1875</v>
      </c>
      <c r="Q38" s="51">
        <f t="shared" si="57"/>
        <v>23.875</v>
      </c>
      <c r="R38" s="62">
        <f t="shared" ref="R38:W38" si="58">SUM(R25:R37)</f>
        <v>0.301875</v>
      </c>
      <c r="S38" s="62">
        <f t="shared" si="58"/>
        <v>0.51639344262295084</v>
      </c>
      <c r="T38" s="62">
        <f t="shared" si="58"/>
        <v>0.31125000000000003</v>
      </c>
      <c r="U38" s="62">
        <f t="shared" si="58"/>
        <v>0.19750000000000001</v>
      </c>
      <c r="V38" s="62">
        <f t="shared" si="58"/>
        <v>0.24835526315789469</v>
      </c>
      <c r="W38" s="62">
        <f t="shared" si="58"/>
        <v>0.30625000000000002</v>
      </c>
      <c r="X38" s="43"/>
    </row>
    <row r="39" spans="1:24" ht="15" thickBo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62">
        <f>L38/2000</f>
        <v>0.44156250000000002</v>
      </c>
      <c r="M39" s="62">
        <f>M38/61</f>
        <v>0.76434426229508201</v>
      </c>
      <c r="N39" s="62">
        <f>N38/2000</f>
        <v>0.32843749999999999</v>
      </c>
      <c r="O39" s="62">
        <f>O38/25</f>
        <v>0.35249999999999998</v>
      </c>
      <c r="P39" s="62">
        <f>P38/38</f>
        <v>0.89967105263157898</v>
      </c>
      <c r="Q39" s="62">
        <f>Q38/60</f>
        <v>0.39791666666666664</v>
      </c>
      <c r="R39" s="42"/>
      <c r="S39" s="42"/>
      <c r="T39" s="42"/>
      <c r="U39" s="42"/>
      <c r="V39" s="42"/>
      <c r="W39" s="42"/>
      <c r="X39" s="43"/>
    </row>
    <row r="40" spans="1:24" ht="15" thickBot="1" x14ac:dyDescent="0.25">
      <c r="A40" s="53" t="s">
        <v>37</v>
      </c>
      <c r="B40" s="47">
        <v>8</v>
      </c>
      <c r="C40" s="42" t="s">
        <v>104</v>
      </c>
      <c r="D40" s="42"/>
      <c r="E40" s="42"/>
      <c r="F40" s="42"/>
      <c r="G40" s="42"/>
      <c r="H40" s="42"/>
      <c r="I40" s="42"/>
      <c r="J40" s="42"/>
      <c r="K40" s="42"/>
      <c r="L40" s="51"/>
      <c r="M40" s="51"/>
      <c r="N40" s="51"/>
      <c r="O40" s="51"/>
      <c r="P40" s="51"/>
      <c r="Q40" s="51"/>
      <c r="R40" s="42"/>
      <c r="S40" s="42"/>
      <c r="T40" s="42"/>
      <c r="U40" s="42"/>
      <c r="V40" s="42"/>
      <c r="W40" s="42"/>
      <c r="X40" s="43"/>
    </row>
    <row r="41" spans="1:24" ht="13.5" hidden="1" thickBot="1" x14ac:dyDescent="0.25">
      <c r="A41" s="12">
        <v>0</v>
      </c>
      <c r="B41" s="11" t="s">
        <v>18</v>
      </c>
      <c r="C41" s="11" t="s">
        <v>114</v>
      </c>
      <c r="D41" s="11" t="s">
        <v>38</v>
      </c>
      <c r="E41" s="5">
        <v>2</v>
      </c>
      <c r="F41" s="5">
        <v>360</v>
      </c>
      <c r="G41" s="5">
        <v>2</v>
      </c>
      <c r="H41" s="5">
        <v>410</v>
      </c>
      <c r="I41" s="5">
        <v>3</v>
      </c>
      <c r="J41" s="5">
        <v>13</v>
      </c>
      <c r="K41" s="5">
        <v>16</v>
      </c>
      <c r="L41" s="22">
        <f t="shared" ref="L41:L65" si="59">F41*E41*A41/($B$4*$B$40)</f>
        <v>0</v>
      </c>
      <c r="M41" s="22">
        <f t="shared" ref="M41:M65" si="60">G41*E41*A41/($B$4*$B$40)</f>
        <v>0</v>
      </c>
      <c r="N41" s="22">
        <f t="shared" ref="N41:N65" si="61">H41*E41*A41/($B$4*$B$40)</f>
        <v>0</v>
      </c>
      <c r="O41" s="22">
        <f t="shared" ref="O41:O65" si="62">I41*E41*A41/($B$4*$B$40)</f>
        <v>0</v>
      </c>
      <c r="P41" s="22">
        <f t="shared" ref="P41:P65" si="63">J41*E41*A41/($B$4*$B$40)</f>
        <v>0</v>
      </c>
      <c r="Q41" s="22">
        <f t="shared" ref="Q41:Q65" si="64">K41*E41*A41/($B$4*$B$40)</f>
        <v>0</v>
      </c>
      <c r="R41" s="6">
        <f t="shared" ref="R41:R65" si="65">L41/$F$3</f>
        <v>0</v>
      </c>
      <c r="S41" s="6">
        <f t="shared" ref="S41:S65" si="66">M41/$G$3</f>
        <v>0</v>
      </c>
      <c r="T41" s="6">
        <f t="shared" ref="T41:T65" si="67">N41/$H$3</f>
        <v>0</v>
      </c>
      <c r="U41" s="6">
        <f t="shared" ref="U41:U65" si="68">O41/$I$3</f>
        <v>0</v>
      </c>
      <c r="V41" s="6">
        <f t="shared" ref="V41:V65" si="69">P41/$J$3</f>
        <v>0</v>
      </c>
      <c r="W41" s="6">
        <f t="shared" ref="W41:W65" si="70">Q41/$K$3</f>
        <v>0</v>
      </c>
      <c r="X41" s="31">
        <f t="shared" ref="X41:X65" si="71">IF(A41=0,1,0)</f>
        <v>1</v>
      </c>
    </row>
    <row r="42" spans="1:24" ht="13.5" hidden="1" thickBot="1" x14ac:dyDescent="0.25">
      <c r="A42" s="27">
        <v>0</v>
      </c>
      <c r="B42" s="11" t="s">
        <v>18</v>
      </c>
      <c r="C42" s="11" t="s">
        <v>114</v>
      </c>
      <c r="D42" s="11" t="s">
        <v>39</v>
      </c>
      <c r="E42" s="5"/>
      <c r="F42" s="5"/>
      <c r="G42" s="5"/>
      <c r="H42" s="5"/>
      <c r="I42" s="5"/>
      <c r="J42" s="5"/>
      <c r="K42" s="5"/>
      <c r="L42" s="22">
        <f t="shared" si="59"/>
        <v>0</v>
      </c>
      <c r="M42" s="22">
        <f t="shared" si="60"/>
        <v>0</v>
      </c>
      <c r="N42" s="22">
        <f t="shared" si="61"/>
        <v>0</v>
      </c>
      <c r="O42" s="22">
        <f t="shared" si="62"/>
        <v>0</v>
      </c>
      <c r="P42" s="22">
        <f t="shared" si="63"/>
        <v>0</v>
      </c>
      <c r="Q42" s="22">
        <f t="shared" si="64"/>
        <v>0</v>
      </c>
      <c r="R42" s="6">
        <f t="shared" si="65"/>
        <v>0</v>
      </c>
      <c r="S42" s="6">
        <f t="shared" si="66"/>
        <v>0</v>
      </c>
      <c r="T42" s="6">
        <f t="shared" si="67"/>
        <v>0</v>
      </c>
      <c r="U42" s="6">
        <f t="shared" si="68"/>
        <v>0</v>
      </c>
      <c r="V42" s="6">
        <f t="shared" si="69"/>
        <v>0</v>
      </c>
      <c r="W42" s="6">
        <f t="shared" si="70"/>
        <v>0</v>
      </c>
      <c r="X42" s="31">
        <f t="shared" si="71"/>
        <v>1</v>
      </c>
    </row>
    <row r="43" spans="1:24" ht="13.5" hidden="1" thickBot="1" x14ac:dyDescent="0.25">
      <c r="A43" s="12">
        <v>0</v>
      </c>
      <c r="B43" s="11" t="s">
        <v>18</v>
      </c>
      <c r="C43" s="11" t="s">
        <v>114</v>
      </c>
      <c r="D43" s="11" t="s">
        <v>49</v>
      </c>
      <c r="E43" s="5">
        <v>2</v>
      </c>
      <c r="F43" s="5">
        <v>350</v>
      </c>
      <c r="G43" s="5">
        <v>2.5</v>
      </c>
      <c r="H43" s="5">
        <v>460</v>
      </c>
      <c r="I43" s="5">
        <v>7</v>
      </c>
      <c r="J43" s="5">
        <v>15</v>
      </c>
      <c r="K43" s="5">
        <v>20</v>
      </c>
      <c r="L43" s="22">
        <f t="shared" si="59"/>
        <v>0</v>
      </c>
      <c r="M43" s="22">
        <f t="shared" si="60"/>
        <v>0</v>
      </c>
      <c r="N43" s="22">
        <f t="shared" si="61"/>
        <v>0</v>
      </c>
      <c r="O43" s="22">
        <f t="shared" si="62"/>
        <v>0</v>
      </c>
      <c r="P43" s="22">
        <f t="shared" si="63"/>
        <v>0</v>
      </c>
      <c r="Q43" s="22">
        <f t="shared" si="64"/>
        <v>0</v>
      </c>
      <c r="R43" s="6">
        <f t="shared" si="65"/>
        <v>0</v>
      </c>
      <c r="S43" s="6">
        <f t="shared" si="66"/>
        <v>0</v>
      </c>
      <c r="T43" s="6">
        <f t="shared" si="67"/>
        <v>0</v>
      </c>
      <c r="U43" s="6">
        <f t="shared" si="68"/>
        <v>0</v>
      </c>
      <c r="V43" s="6">
        <f t="shared" si="69"/>
        <v>0</v>
      </c>
      <c r="W43" s="6">
        <f t="shared" si="70"/>
        <v>0</v>
      </c>
      <c r="X43" s="31">
        <f t="shared" si="71"/>
        <v>1</v>
      </c>
    </row>
    <row r="44" spans="1:24" ht="13.5" hidden="1" thickBot="1" x14ac:dyDescent="0.25">
      <c r="A44" s="12">
        <v>0</v>
      </c>
      <c r="B44" s="11" t="s">
        <v>18</v>
      </c>
      <c r="C44" s="11" t="s">
        <v>114</v>
      </c>
      <c r="D44" s="11" t="s">
        <v>40</v>
      </c>
      <c r="E44" s="5">
        <v>2</v>
      </c>
      <c r="F44" s="5">
        <v>250</v>
      </c>
      <c r="G44" s="5">
        <v>3</v>
      </c>
      <c r="H44" s="5">
        <v>420</v>
      </c>
      <c r="I44" s="5">
        <v>3</v>
      </c>
      <c r="J44" s="5">
        <v>5</v>
      </c>
      <c r="K44" s="5">
        <v>14</v>
      </c>
      <c r="L44" s="22">
        <f t="shared" si="59"/>
        <v>0</v>
      </c>
      <c r="M44" s="22">
        <f t="shared" si="60"/>
        <v>0</v>
      </c>
      <c r="N44" s="22">
        <f t="shared" si="61"/>
        <v>0</v>
      </c>
      <c r="O44" s="22">
        <f t="shared" si="62"/>
        <v>0</v>
      </c>
      <c r="P44" s="22">
        <f t="shared" si="63"/>
        <v>0</v>
      </c>
      <c r="Q44" s="22">
        <f t="shared" si="64"/>
        <v>0</v>
      </c>
      <c r="R44" s="6">
        <f t="shared" si="65"/>
        <v>0</v>
      </c>
      <c r="S44" s="6">
        <f t="shared" si="66"/>
        <v>0</v>
      </c>
      <c r="T44" s="6">
        <f t="shared" si="67"/>
        <v>0</v>
      </c>
      <c r="U44" s="6">
        <f t="shared" si="68"/>
        <v>0</v>
      </c>
      <c r="V44" s="6">
        <f t="shared" si="69"/>
        <v>0</v>
      </c>
      <c r="W44" s="6">
        <f t="shared" si="70"/>
        <v>0</v>
      </c>
      <c r="X44" s="31">
        <f t="shared" si="71"/>
        <v>1</v>
      </c>
    </row>
    <row r="45" spans="1:24" ht="13.5" hidden="1" thickBot="1" x14ac:dyDescent="0.25">
      <c r="A45" s="12">
        <v>0</v>
      </c>
      <c r="B45" s="11" t="s">
        <v>18</v>
      </c>
      <c r="C45" s="11" t="s">
        <v>114</v>
      </c>
      <c r="D45" s="11" t="s">
        <v>41</v>
      </c>
      <c r="E45" s="5">
        <v>2</v>
      </c>
      <c r="F45" s="5">
        <v>300</v>
      </c>
      <c r="G45" s="5">
        <v>1.5</v>
      </c>
      <c r="H45" s="5">
        <v>480</v>
      </c>
      <c r="I45" s="5">
        <v>2</v>
      </c>
      <c r="J45" s="5">
        <v>7</v>
      </c>
      <c r="K45" s="5">
        <v>10</v>
      </c>
      <c r="L45" s="22">
        <f t="shared" si="59"/>
        <v>0</v>
      </c>
      <c r="M45" s="22">
        <f t="shared" si="60"/>
        <v>0</v>
      </c>
      <c r="N45" s="22">
        <f t="shared" si="61"/>
        <v>0</v>
      </c>
      <c r="O45" s="22">
        <f t="shared" si="62"/>
        <v>0</v>
      </c>
      <c r="P45" s="22">
        <f t="shared" si="63"/>
        <v>0</v>
      </c>
      <c r="Q45" s="22">
        <f t="shared" si="64"/>
        <v>0</v>
      </c>
      <c r="R45" s="6">
        <f t="shared" si="65"/>
        <v>0</v>
      </c>
      <c r="S45" s="6">
        <f t="shared" si="66"/>
        <v>0</v>
      </c>
      <c r="T45" s="6">
        <f t="shared" si="67"/>
        <v>0</v>
      </c>
      <c r="U45" s="6">
        <f t="shared" si="68"/>
        <v>0</v>
      </c>
      <c r="V45" s="6">
        <f t="shared" si="69"/>
        <v>0</v>
      </c>
      <c r="W45" s="6">
        <f t="shared" si="70"/>
        <v>0</v>
      </c>
      <c r="X45" s="31">
        <f t="shared" si="71"/>
        <v>1</v>
      </c>
    </row>
    <row r="46" spans="1:24" ht="15" thickBot="1" x14ac:dyDescent="0.25">
      <c r="A46" s="59">
        <v>1</v>
      </c>
      <c r="B46" s="55" t="s">
        <v>18</v>
      </c>
      <c r="C46" s="55" t="s">
        <v>114</v>
      </c>
      <c r="D46" s="55" t="s">
        <v>120</v>
      </c>
      <c r="E46" s="55">
        <v>2</v>
      </c>
      <c r="F46" s="55">
        <v>400</v>
      </c>
      <c r="G46" s="55">
        <v>8</v>
      </c>
      <c r="H46" s="55">
        <v>470</v>
      </c>
      <c r="I46" s="55">
        <v>5</v>
      </c>
      <c r="J46" s="61">
        <v>25</v>
      </c>
      <c r="K46" s="55">
        <v>20</v>
      </c>
      <c r="L46" s="57">
        <f t="shared" si="59"/>
        <v>100</v>
      </c>
      <c r="M46" s="57">
        <f t="shared" si="60"/>
        <v>2</v>
      </c>
      <c r="N46" s="57">
        <f t="shared" si="61"/>
        <v>117.5</v>
      </c>
      <c r="O46" s="57">
        <f t="shared" si="62"/>
        <v>1.25</v>
      </c>
      <c r="P46" s="57">
        <f t="shared" si="63"/>
        <v>6.25</v>
      </c>
      <c r="Q46" s="57">
        <f t="shared" si="64"/>
        <v>5</v>
      </c>
      <c r="R46" s="58">
        <f t="shared" si="65"/>
        <v>0.05</v>
      </c>
      <c r="S46" s="58">
        <f t="shared" si="66"/>
        <v>3.2786885245901641E-2</v>
      </c>
      <c r="T46" s="58">
        <f t="shared" si="67"/>
        <v>5.8749999999999997E-2</v>
      </c>
      <c r="U46" s="58">
        <f t="shared" si="68"/>
        <v>0.05</v>
      </c>
      <c r="V46" s="58">
        <f t="shared" si="69"/>
        <v>0.16447368421052633</v>
      </c>
      <c r="W46" s="58">
        <f t="shared" si="70"/>
        <v>8.3333333333333329E-2</v>
      </c>
      <c r="X46" s="45">
        <f t="shared" si="71"/>
        <v>0</v>
      </c>
    </row>
    <row r="47" spans="1:24" ht="15" thickBot="1" x14ac:dyDescent="0.25">
      <c r="A47" s="59">
        <v>1</v>
      </c>
      <c r="B47" s="55" t="s">
        <v>18</v>
      </c>
      <c r="C47" s="55" t="s">
        <v>114</v>
      </c>
      <c r="D47" s="55" t="s">
        <v>121</v>
      </c>
      <c r="E47" s="55">
        <v>2</v>
      </c>
      <c r="F47" s="55">
        <v>430</v>
      </c>
      <c r="G47" s="55">
        <v>7</v>
      </c>
      <c r="H47" s="55">
        <v>830</v>
      </c>
      <c r="I47" s="55">
        <v>7</v>
      </c>
      <c r="J47" s="55">
        <v>4</v>
      </c>
      <c r="K47" s="55">
        <v>14</v>
      </c>
      <c r="L47" s="57">
        <f t="shared" si="59"/>
        <v>107.5</v>
      </c>
      <c r="M47" s="57">
        <f t="shared" si="60"/>
        <v>1.75</v>
      </c>
      <c r="N47" s="57">
        <f t="shared" si="61"/>
        <v>207.5</v>
      </c>
      <c r="O47" s="57">
        <f t="shared" si="62"/>
        <v>1.75</v>
      </c>
      <c r="P47" s="57">
        <f t="shared" si="63"/>
        <v>1</v>
      </c>
      <c r="Q47" s="57">
        <f t="shared" si="64"/>
        <v>3.5</v>
      </c>
      <c r="R47" s="58">
        <f t="shared" si="65"/>
        <v>5.3749999999999999E-2</v>
      </c>
      <c r="S47" s="58">
        <f t="shared" si="66"/>
        <v>2.8688524590163935E-2</v>
      </c>
      <c r="T47" s="58">
        <f t="shared" si="67"/>
        <v>0.10375</v>
      </c>
      <c r="U47" s="58">
        <f t="shared" si="68"/>
        <v>7.0000000000000007E-2</v>
      </c>
      <c r="V47" s="58">
        <f t="shared" si="69"/>
        <v>2.6315789473684209E-2</v>
      </c>
      <c r="W47" s="58">
        <f t="shared" si="70"/>
        <v>5.8333333333333334E-2</v>
      </c>
      <c r="X47" s="45">
        <f t="shared" si="71"/>
        <v>0</v>
      </c>
    </row>
    <row r="48" spans="1:24" ht="15" thickBot="1" x14ac:dyDescent="0.25">
      <c r="A48" s="59">
        <v>1</v>
      </c>
      <c r="B48" s="55" t="s">
        <v>18</v>
      </c>
      <c r="C48" s="55" t="s">
        <v>114</v>
      </c>
      <c r="D48" s="55" t="s">
        <v>122</v>
      </c>
      <c r="E48" s="55">
        <v>2</v>
      </c>
      <c r="F48" s="55">
        <v>280</v>
      </c>
      <c r="G48" s="55">
        <v>1.5</v>
      </c>
      <c r="H48" s="55">
        <v>440</v>
      </c>
      <c r="I48" s="55">
        <v>13</v>
      </c>
      <c r="J48" s="55">
        <v>4</v>
      </c>
      <c r="K48" s="55">
        <v>17</v>
      </c>
      <c r="L48" s="57">
        <f t="shared" si="59"/>
        <v>70</v>
      </c>
      <c r="M48" s="57">
        <f t="shared" si="60"/>
        <v>0.375</v>
      </c>
      <c r="N48" s="57">
        <f t="shared" si="61"/>
        <v>110</v>
      </c>
      <c r="O48" s="57">
        <f t="shared" si="62"/>
        <v>3.25</v>
      </c>
      <c r="P48" s="57">
        <f t="shared" si="63"/>
        <v>1</v>
      </c>
      <c r="Q48" s="57">
        <f t="shared" si="64"/>
        <v>4.25</v>
      </c>
      <c r="R48" s="58">
        <f t="shared" si="65"/>
        <v>3.5000000000000003E-2</v>
      </c>
      <c r="S48" s="58">
        <f t="shared" si="66"/>
        <v>6.1475409836065573E-3</v>
      </c>
      <c r="T48" s="58">
        <f t="shared" si="67"/>
        <v>5.5E-2</v>
      </c>
      <c r="U48" s="58">
        <f t="shared" si="68"/>
        <v>0.13</v>
      </c>
      <c r="V48" s="58">
        <f t="shared" si="69"/>
        <v>2.6315789473684209E-2</v>
      </c>
      <c r="W48" s="58">
        <f t="shared" si="70"/>
        <v>7.0833333333333331E-2</v>
      </c>
      <c r="X48" s="45">
        <f t="shared" si="71"/>
        <v>0</v>
      </c>
    </row>
    <row r="49" spans="1:24" ht="15" thickBot="1" x14ac:dyDescent="0.25">
      <c r="A49" s="59">
        <v>1</v>
      </c>
      <c r="B49" s="55" t="s">
        <v>18</v>
      </c>
      <c r="C49" s="55" t="s">
        <v>114</v>
      </c>
      <c r="D49" s="55" t="s">
        <v>123</v>
      </c>
      <c r="E49" s="55">
        <v>2</v>
      </c>
      <c r="F49" s="55">
        <v>240</v>
      </c>
      <c r="G49" s="55">
        <v>7</v>
      </c>
      <c r="H49" s="55">
        <v>560</v>
      </c>
      <c r="I49" s="55">
        <v>1</v>
      </c>
      <c r="J49" s="55">
        <v>7</v>
      </c>
      <c r="K49" s="55">
        <v>10</v>
      </c>
      <c r="L49" s="57">
        <f t="shared" si="59"/>
        <v>60</v>
      </c>
      <c r="M49" s="57">
        <f t="shared" si="60"/>
        <v>1.75</v>
      </c>
      <c r="N49" s="57">
        <f t="shared" si="61"/>
        <v>140</v>
      </c>
      <c r="O49" s="57">
        <f t="shared" si="62"/>
        <v>0.25</v>
      </c>
      <c r="P49" s="57">
        <f t="shared" si="63"/>
        <v>1.75</v>
      </c>
      <c r="Q49" s="57">
        <f t="shared" si="64"/>
        <v>2.5</v>
      </c>
      <c r="R49" s="58">
        <f t="shared" si="65"/>
        <v>0.03</v>
      </c>
      <c r="S49" s="58">
        <f t="shared" si="66"/>
        <v>2.8688524590163935E-2</v>
      </c>
      <c r="T49" s="58">
        <f t="shared" si="67"/>
        <v>7.0000000000000007E-2</v>
      </c>
      <c r="U49" s="58">
        <f t="shared" si="68"/>
        <v>0.01</v>
      </c>
      <c r="V49" s="58">
        <f t="shared" si="69"/>
        <v>4.6052631578947366E-2</v>
      </c>
      <c r="W49" s="58">
        <f t="shared" si="70"/>
        <v>4.1666666666666664E-2</v>
      </c>
      <c r="X49" s="45">
        <f t="shared" si="71"/>
        <v>0</v>
      </c>
    </row>
    <row r="50" spans="1:24" ht="15" thickBot="1" x14ac:dyDescent="0.25">
      <c r="A50" s="59">
        <v>1</v>
      </c>
      <c r="B50" s="55" t="s">
        <v>18</v>
      </c>
      <c r="C50" s="55" t="s">
        <v>114</v>
      </c>
      <c r="D50" s="55" t="s">
        <v>124</v>
      </c>
      <c r="E50" s="55">
        <v>2</v>
      </c>
      <c r="F50" s="55">
        <v>280</v>
      </c>
      <c r="G50" s="55">
        <v>7</v>
      </c>
      <c r="H50" s="55">
        <v>490</v>
      </c>
      <c r="I50" s="55">
        <v>5</v>
      </c>
      <c r="J50" s="55">
        <v>3</v>
      </c>
      <c r="K50" s="55">
        <v>15</v>
      </c>
      <c r="L50" s="57">
        <f t="shared" si="59"/>
        <v>70</v>
      </c>
      <c r="M50" s="57">
        <f t="shared" si="60"/>
        <v>1.75</v>
      </c>
      <c r="N50" s="57">
        <f t="shared" si="61"/>
        <v>122.5</v>
      </c>
      <c r="O50" s="57">
        <f t="shared" si="62"/>
        <v>1.25</v>
      </c>
      <c r="P50" s="57">
        <f t="shared" si="63"/>
        <v>0.75</v>
      </c>
      <c r="Q50" s="57">
        <f t="shared" si="64"/>
        <v>3.75</v>
      </c>
      <c r="R50" s="58">
        <f t="shared" si="65"/>
        <v>3.5000000000000003E-2</v>
      </c>
      <c r="S50" s="58">
        <f t="shared" si="66"/>
        <v>2.8688524590163935E-2</v>
      </c>
      <c r="T50" s="58">
        <f t="shared" si="67"/>
        <v>6.1249999999999999E-2</v>
      </c>
      <c r="U50" s="58">
        <f t="shared" si="68"/>
        <v>0.05</v>
      </c>
      <c r="V50" s="58">
        <f t="shared" si="69"/>
        <v>1.9736842105263157E-2</v>
      </c>
      <c r="W50" s="58">
        <f t="shared" si="70"/>
        <v>6.25E-2</v>
      </c>
      <c r="X50" s="45">
        <f t="shared" si="71"/>
        <v>0</v>
      </c>
    </row>
    <row r="51" spans="1:24" ht="15" thickBot="1" x14ac:dyDescent="0.25">
      <c r="A51" s="59">
        <v>1</v>
      </c>
      <c r="B51" s="55" t="s">
        <v>18</v>
      </c>
      <c r="C51" s="55" t="s">
        <v>114</v>
      </c>
      <c r="D51" s="55" t="s">
        <v>126</v>
      </c>
      <c r="E51" s="55">
        <v>1</v>
      </c>
      <c r="F51" s="55">
        <v>520</v>
      </c>
      <c r="G51" s="55">
        <v>22</v>
      </c>
      <c r="H51" s="55">
        <v>1190</v>
      </c>
      <c r="I51" s="55">
        <v>4</v>
      </c>
      <c r="J51" s="56">
        <v>12</v>
      </c>
      <c r="K51" s="55">
        <v>26</v>
      </c>
      <c r="L51" s="57">
        <f t="shared" si="59"/>
        <v>65</v>
      </c>
      <c r="M51" s="57">
        <f t="shared" si="60"/>
        <v>2.75</v>
      </c>
      <c r="N51" s="57">
        <f t="shared" si="61"/>
        <v>148.75</v>
      </c>
      <c r="O51" s="57">
        <f t="shared" si="62"/>
        <v>0.5</v>
      </c>
      <c r="P51" s="57">
        <f t="shared" si="63"/>
        <v>1.5</v>
      </c>
      <c r="Q51" s="57">
        <f t="shared" si="64"/>
        <v>3.25</v>
      </c>
      <c r="R51" s="58">
        <f t="shared" si="65"/>
        <v>3.2500000000000001E-2</v>
      </c>
      <c r="S51" s="58">
        <f t="shared" si="66"/>
        <v>4.5081967213114756E-2</v>
      </c>
      <c r="T51" s="58">
        <f t="shared" si="67"/>
        <v>7.4374999999999997E-2</v>
      </c>
      <c r="U51" s="58">
        <f t="shared" si="68"/>
        <v>0.02</v>
      </c>
      <c r="V51" s="58">
        <f t="shared" si="69"/>
        <v>3.9473684210526314E-2</v>
      </c>
      <c r="W51" s="58">
        <f t="shared" si="70"/>
        <v>5.4166666666666669E-2</v>
      </c>
      <c r="X51" s="45">
        <f t="shared" si="71"/>
        <v>0</v>
      </c>
    </row>
    <row r="52" spans="1:24" ht="15" thickBot="1" x14ac:dyDescent="0.25">
      <c r="A52" s="59">
        <v>1</v>
      </c>
      <c r="B52" s="55" t="s">
        <v>18</v>
      </c>
      <c r="C52" s="55" t="s">
        <v>115</v>
      </c>
      <c r="D52" s="55" t="s">
        <v>35</v>
      </c>
      <c r="E52" s="55">
        <v>1</v>
      </c>
      <c r="F52" s="55">
        <v>220</v>
      </c>
      <c r="G52" s="55">
        <v>15</v>
      </c>
      <c r="H52" s="55">
        <v>15</v>
      </c>
      <c r="I52" s="55">
        <v>9</v>
      </c>
      <c r="J52" s="55">
        <v>3</v>
      </c>
      <c r="K52" s="55">
        <v>5</v>
      </c>
      <c r="L52" s="57">
        <f t="shared" si="59"/>
        <v>27.5</v>
      </c>
      <c r="M52" s="57">
        <f t="shared" si="60"/>
        <v>1.875</v>
      </c>
      <c r="N52" s="57">
        <f t="shared" si="61"/>
        <v>1.875</v>
      </c>
      <c r="O52" s="57">
        <f t="shared" si="62"/>
        <v>1.125</v>
      </c>
      <c r="P52" s="57">
        <f t="shared" si="63"/>
        <v>0.375</v>
      </c>
      <c r="Q52" s="57">
        <f t="shared" si="64"/>
        <v>0.625</v>
      </c>
      <c r="R52" s="58">
        <f t="shared" si="65"/>
        <v>1.375E-2</v>
      </c>
      <c r="S52" s="58">
        <f t="shared" si="66"/>
        <v>3.0737704918032786E-2</v>
      </c>
      <c r="T52" s="58">
        <f t="shared" si="67"/>
        <v>9.3749999999999997E-4</v>
      </c>
      <c r="U52" s="58">
        <f t="shared" si="68"/>
        <v>4.4999999999999998E-2</v>
      </c>
      <c r="V52" s="58">
        <f t="shared" si="69"/>
        <v>9.8684210526315784E-3</v>
      </c>
      <c r="W52" s="58">
        <f t="shared" si="70"/>
        <v>1.0416666666666666E-2</v>
      </c>
      <c r="X52" s="45">
        <f t="shared" si="71"/>
        <v>0</v>
      </c>
    </row>
    <row r="53" spans="1:24" ht="15" thickBot="1" x14ac:dyDescent="0.25">
      <c r="A53" s="59">
        <v>1</v>
      </c>
      <c r="B53" s="55" t="s">
        <v>18</v>
      </c>
      <c r="C53" s="55" t="s">
        <v>115</v>
      </c>
      <c r="D53" s="55" t="s">
        <v>36</v>
      </c>
      <c r="E53" s="55">
        <v>1</v>
      </c>
      <c r="F53" s="55">
        <v>210</v>
      </c>
      <c r="G53" s="55">
        <v>12</v>
      </c>
      <c r="H53" s="55">
        <v>50</v>
      </c>
      <c r="I53" s="55">
        <v>9</v>
      </c>
      <c r="J53" s="55">
        <v>4</v>
      </c>
      <c r="K53" s="55">
        <v>7</v>
      </c>
      <c r="L53" s="57">
        <f t="shared" si="59"/>
        <v>26.25</v>
      </c>
      <c r="M53" s="57">
        <f t="shared" si="60"/>
        <v>1.5</v>
      </c>
      <c r="N53" s="57">
        <f t="shared" si="61"/>
        <v>6.25</v>
      </c>
      <c r="O53" s="57">
        <f t="shared" si="62"/>
        <v>1.125</v>
      </c>
      <c r="P53" s="57">
        <f t="shared" si="63"/>
        <v>0.5</v>
      </c>
      <c r="Q53" s="57">
        <f t="shared" si="64"/>
        <v>0.875</v>
      </c>
      <c r="R53" s="58">
        <f t="shared" si="65"/>
        <v>1.3125E-2</v>
      </c>
      <c r="S53" s="58">
        <f t="shared" si="66"/>
        <v>2.4590163934426229E-2</v>
      </c>
      <c r="T53" s="58">
        <f t="shared" si="67"/>
        <v>3.1250000000000002E-3</v>
      </c>
      <c r="U53" s="58">
        <f t="shared" si="68"/>
        <v>4.4999999999999998E-2</v>
      </c>
      <c r="V53" s="58">
        <f t="shared" si="69"/>
        <v>1.3157894736842105E-2</v>
      </c>
      <c r="W53" s="58">
        <f t="shared" si="70"/>
        <v>1.4583333333333334E-2</v>
      </c>
      <c r="X53" s="45">
        <f t="shared" si="71"/>
        <v>0</v>
      </c>
    </row>
    <row r="54" spans="1:24" ht="15" thickBot="1" x14ac:dyDescent="0.25">
      <c r="A54" s="59">
        <v>1</v>
      </c>
      <c r="B54" s="55" t="s">
        <v>18</v>
      </c>
      <c r="C54" s="55" t="s">
        <v>115</v>
      </c>
      <c r="D54" s="55" t="s">
        <v>61</v>
      </c>
      <c r="E54" s="55">
        <v>3.5</v>
      </c>
      <c r="F54" s="55">
        <v>120</v>
      </c>
      <c r="G54" s="55">
        <v>5</v>
      </c>
      <c r="H54" s="55">
        <v>75</v>
      </c>
      <c r="I54" s="55">
        <v>3</v>
      </c>
      <c r="J54" s="55">
        <v>2</v>
      </c>
      <c r="K54" s="55">
        <v>5</v>
      </c>
      <c r="L54" s="57">
        <f t="shared" si="59"/>
        <v>52.5</v>
      </c>
      <c r="M54" s="57">
        <f t="shared" si="60"/>
        <v>2.1875</v>
      </c>
      <c r="N54" s="57">
        <f t="shared" si="61"/>
        <v>32.8125</v>
      </c>
      <c r="O54" s="57">
        <f t="shared" si="62"/>
        <v>1.3125</v>
      </c>
      <c r="P54" s="57">
        <f t="shared" si="63"/>
        <v>0.875</v>
      </c>
      <c r="Q54" s="57">
        <f t="shared" si="64"/>
        <v>2.1875</v>
      </c>
      <c r="R54" s="58">
        <f t="shared" si="65"/>
        <v>2.6249999999999999E-2</v>
      </c>
      <c r="S54" s="58">
        <f t="shared" si="66"/>
        <v>3.5860655737704916E-2</v>
      </c>
      <c r="T54" s="58">
        <f t="shared" si="67"/>
        <v>1.6406250000000001E-2</v>
      </c>
      <c r="U54" s="58">
        <f t="shared" si="68"/>
        <v>5.2499999999999998E-2</v>
      </c>
      <c r="V54" s="58">
        <f t="shared" si="69"/>
        <v>2.3026315789473683E-2</v>
      </c>
      <c r="W54" s="58">
        <f t="shared" si="70"/>
        <v>3.6458333333333336E-2</v>
      </c>
      <c r="X54" s="45">
        <f t="shared" si="71"/>
        <v>0</v>
      </c>
    </row>
    <row r="55" spans="1:24" ht="15" thickBot="1" x14ac:dyDescent="0.25">
      <c r="A55" s="59">
        <v>1</v>
      </c>
      <c r="B55" s="55" t="s">
        <v>18</v>
      </c>
      <c r="C55" s="55" t="s">
        <v>115</v>
      </c>
      <c r="D55" s="55" t="s">
        <v>119</v>
      </c>
      <c r="E55" s="55">
        <v>2</v>
      </c>
      <c r="F55" s="55">
        <v>150</v>
      </c>
      <c r="G55" s="55">
        <v>10</v>
      </c>
      <c r="H55" s="55">
        <v>170</v>
      </c>
      <c r="I55" s="55">
        <v>3</v>
      </c>
      <c r="J55" s="55">
        <v>3</v>
      </c>
      <c r="K55" s="55">
        <v>6</v>
      </c>
      <c r="L55" s="57">
        <f t="shared" si="59"/>
        <v>37.5</v>
      </c>
      <c r="M55" s="57">
        <f t="shared" si="60"/>
        <v>2.5</v>
      </c>
      <c r="N55" s="57">
        <f t="shared" si="61"/>
        <v>42.5</v>
      </c>
      <c r="O55" s="57">
        <f t="shared" si="62"/>
        <v>0.75</v>
      </c>
      <c r="P55" s="57">
        <f t="shared" si="63"/>
        <v>0.75</v>
      </c>
      <c r="Q55" s="57">
        <f t="shared" si="64"/>
        <v>1.5</v>
      </c>
      <c r="R55" s="58">
        <f t="shared" si="65"/>
        <v>1.8749999999999999E-2</v>
      </c>
      <c r="S55" s="58">
        <f t="shared" si="66"/>
        <v>4.0983606557377046E-2</v>
      </c>
      <c r="T55" s="58">
        <f t="shared" si="67"/>
        <v>2.1250000000000002E-2</v>
      </c>
      <c r="U55" s="58">
        <f t="shared" si="68"/>
        <v>0.03</v>
      </c>
      <c r="V55" s="58">
        <f t="shared" si="69"/>
        <v>1.9736842105263157E-2</v>
      </c>
      <c r="W55" s="58">
        <f t="shared" si="70"/>
        <v>2.5000000000000001E-2</v>
      </c>
      <c r="X55" s="45">
        <f t="shared" si="71"/>
        <v>0</v>
      </c>
    </row>
    <row r="56" spans="1:24" ht="13.5" hidden="1" thickBot="1" x14ac:dyDescent="0.25">
      <c r="A56" s="12">
        <v>0</v>
      </c>
      <c r="B56" s="11" t="s">
        <v>18</v>
      </c>
      <c r="C56" s="11" t="s">
        <v>115</v>
      </c>
      <c r="D56" s="11" t="s">
        <v>33</v>
      </c>
      <c r="E56" s="5">
        <v>4</v>
      </c>
      <c r="F56" s="5">
        <v>30</v>
      </c>
      <c r="G56" s="5">
        <v>2</v>
      </c>
      <c r="H56" s="5">
        <v>45</v>
      </c>
      <c r="I56" s="5">
        <v>4</v>
      </c>
      <c r="J56" s="5">
        <v>0</v>
      </c>
      <c r="K56" s="5">
        <v>1</v>
      </c>
      <c r="L56" s="22">
        <f t="shared" si="59"/>
        <v>0</v>
      </c>
      <c r="M56" s="22">
        <f t="shared" si="60"/>
        <v>0</v>
      </c>
      <c r="N56" s="22">
        <f t="shared" si="61"/>
        <v>0</v>
      </c>
      <c r="O56" s="22">
        <f t="shared" si="62"/>
        <v>0</v>
      </c>
      <c r="P56" s="22">
        <f t="shared" si="63"/>
        <v>0</v>
      </c>
      <c r="Q56" s="22">
        <f t="shared" si="64"/>
        <v>0</v>
      </c>
      <c r="R56" s="6">
        <f t="shared" si="65"/>
        <v>0</v>
      </c>
      <c r="S56" s="6">
        <f t="shared" si="66"/>
        <v>0</v>
      </c>
      <c r="T56" s="6">
        <f t="shared" si="67"/>
        <v>0</v>
      </c>
      <c r="U56" s="6">
        <f t="shared" si="68"/>
        <v>0</v>
      </c>
      <c r="V56" s="6">
        <f t="shared" si="69"/>
        <v>0</v>
      </c>
      <c r="W56" s="6">
        <f t="shared" si="70"/>
        <v>0</v>
      </c>
      <c r="X56" s="31">
        <f t="shared" si="71"/>
        <v>1</v>
      </c>
    </row>
    <row r="57" spans="1:24" hidden="1" x14ac:dyDescent="0.2">
      <c r="A57" s="41">
        <v>0</v>
      </c>
      <c r="B57" s="34" t="s">
        <v>18</v>
      </c>
      <c r="C57" s="34" t="s">
        <v>115</v>
      </c>
      <c r="D57" s="34" t="s">
        <v>34</v>
      </c>
      <c r="E57" s="35">
        <v>1</v>
      </c>
      <c r="F57" s="35">
        <v>140</v>
      </c>
      <c r="G57" s="35">
        <v>0.5</v>
      </c>
      <c r="H57" s="35">
        <v>120</v>
      </c>
      <c r="I57" s="35">
        <v>7</v>
      </c>
      <c r="J57" s="35">
        <v>17</v>
      </c>
      <c r="K57" s="35">
        <v>4</v>
      </c>
      <c r="L57" s="36">
        <f t="shared" si="59"/>
        <v>0</v>
      </c>
      <c r="M57" s="36">
        <f t="shared" si="60"/>
        <v>0</v>
      </c>
      <c r="N57" s="36">
        <f t="shared" si="61"/>
        <v>0</v>
      </c>
      <c r="O57" s="36">
        <f t="shared" si="62"/>
        <v>0</v>
      </c>
      <c r="P57" s="36">
        <f t="shared" si="63"/>
        <v>0</v>
      </c>
      <c r="Q57" s="36">
        <f t="shared" si="64"/>
        <v>0</v>
      </c>
      <c r="R57" s="37">
        <f t="shared" si="65"/>
        <v>0</v>
      </c>
      <c r="S57" s="37">
        <f t="shared" si="66"/>
        <v>0</v>
      </c>
      <c r="T57" s="37">
        <f t="shared" si="67"/>
        <v>0</v>
      </c>
      <c r="U57" s="37">
        <f t="shared" si="68"/>
        <v>0</v>
      </c>
      <c r="V57" s="37">
        <f t="shared" si="69"/>
        <v>0</v>
      </c>
      <c r="W57" s="37">
        <f t="shared" si="70"/>
        <v>0</v>
      </c>
      <c r="X57" s="38">
        <f t="shared" si="71"/>
        <v>1</v>
      </c>
    </row>
    <row r="58" spans="1:24" ht="13.5" hidden="1" thickBot="1" x14ac:dyDescent="0.25">
      <c r="A58" s="32">
        <v>0</v>
      </c>
      <c r="B58" s="33" t="s">
        <v>128</v>
      </c>
      <c r="C58" s="11" t="s">
        <v>129</v>
      </c>
      <c r="D58" s="11" t="s">
        <v>130</v>
      </c>
      <c r="E58" s="5">
        <v>1</v>
      </c>
      <c r="F58" s="5">
        <v>200</v>
      </c>
      <c r="G58" s="5">
        <v>16</v>
      </c>
      <c r="H58" s="5">
        <v>115</v>
      </c>
      <c r="I58" s="5">
        <v>7</v>
      </c>
      <c r="J58" s="5">
        <v>5</v>
      </c>
      <c r="K58" s="5">
        <v>7</v>
      </c>
      <c r="L58" s="22">
        <f t="shared" si="59"/>
        <v>0</v>
      </c>
      <c r="M58" s="22">
        <f t="shared" si="60"/>
        <v>0</v>
      </c>
      <c r="N58" s="22">
        <f t="shared" si="61"/>
        <v>0</v>
      </c>
      <c r="O58" s="22">
        <f t="shared" si="62"/>
        <v>0</v>
      </c>
      <c r="P58" s="22">
        <f t="shared" si="63"/>
        <v>0</v>
      </c>
      <c r="Q58" s="22">
        <f t="shared" si="64"/>
        <v>0</v>
      </c>
      <c r="R58" s="6">
        <f t="shared" si="65"/>
        <v>0</v>
      </c>
      <c r="S58" s="6">
        <f t="shared" si="66"/>
        <v>0</v>
      </c>
      <c r="T58" s="6">
        <f t="shared" si="67"/>
        <v>0</v>
      </c>
      <c r="U58" s="6">
        <f t="shared" si="68"/>
        <v>0</v>
      </c>
      <c r="V58" s="6">
        <f t="shared" si="69"/>
        <v>0</v>
      </c>
      <c r="W58" s="6">
        <f t="shared" si="70"/>
        <v>0</v>
      </c>
      <c r="X58" s="38">
        <f t="shared" si="71"/>
        <v>1</v>
      </c>
    </row>
    <row r="59" spans="1:24" ht="13.5" hidden="1" thickBot="1" x14ac:dyDescent="0.25">
      <c r="A59" s="32">
        <v>0</v>
      </c>
      <c r="B59" s="33" t="s">
        <v>128</v>
      </c>
      <c r="C59" s="11" t="s">
        <v>129</v>
      </c>
      <c r="D59" s="11" t="s">
        <v>136</v>
      </c>
      <c r="E59" s="5">
        <v>1</v>
      </c>
      <c r="F59" s="5">
        <v>180</v>
      </c>
      <c r="G59" s="5">
        <v>13</v>
      </c>
      <c r="H59" s="5">
        <v>150</v>
      </c>
      <c r="I59" s="5">
        <v>6</v>
      </c>
      <c r="J59" s="5">
        <v>7</v>
      </c>
      <c r="K59" s="5">
        <v>7</v>
      </c>
      <c r="L59" s="22">
        <f t="shared" si="59"/>
        <v>0</v>
      </c>
      <c r="M59" s="22">
        <f t="shared" si="60"/>
        <v>0</v>
      </c>
      <c r="N59" s="22">
        <f t="shared" si="61"/>
        <v>0</v>
      </c>
      <c r="O59" s="22">
        <f t="shared" si="62"/>
        <v>0</v>
      </c>
      <c r="P59" s="22">
        <f t="shared" si="63"/>
        <v>0</v>
      </c>
      <c r="Q59" s="22">
        <f t="shared" si="64"/>
        <v>0</v>
      </c>
      <c r="R59" s="6">
        <f t="shared" si="65"/>
        <v>0</v>
      </c>
      <c r="S59" s="6">
        <f t="shared" si="66"/>
        <v>0</v>
      </c>
      <c r="T59" s="6">
        <f t="shared" si="67"/>
        <v>0</v>
      </c>
      <c r="U59" s="6">
        <f t="shared" si="68"/>
        <v>0</v>
      </c>
      <c r="V59" s="6">
        <f t="shared" si="69"/>
        <v>0</v>
      </c>
      <c r="W59" s="6">
        <f t="shared" si="70"/>
        <v>0</v>
      </c>
      <c r="X59" s="38">
        <f t="shared" si="71"/>
        <v>1</v>
      </c>
    </row>
    <row r="60" spans="1:24" ht="13.5" hidden="1" thickBot="1" x14ac:dyDescent="0.25">
      <c r="A60" s="32">
        <v>0</v>
      </c>
      <c r="B60" s="33" t="s">
        <v>128</v>
      </c>
      <c r="C60" s="11" t="s">
        <v>129</v>
      </c>
      <c r="D60" s="11" t="s">
        <v>137</v>
      </c>
      <c r="E60" s="5">
        <v>1</v>
      </c>
      <c r="F60" s="5">
        <v>170</v>
      </c>
      <c r="G60" s="5">
        <v>8</v>
      </c>
      <c r="H60" s="5">
        <v>100</v>
      </c>
      <c r="I60" s="5">
        <v>1</v>
      </c>
      <c r="J60" s="40">
        <v>9</v>
      </c>
      <c r="K60" s="5">
        <v>4</v>
      </c>
      <c r="L60" s="22">
        <f t="shared" si="59"/>
        <v>0</v>
      </c>
      <c r="M60" s="22">
        <f t="shared" si="60"/>
        <v>0</v>
      </c>
      <c r="N60" s="22">
        <f t="shared" si="61"/>
        <v>0</v>
      </c>
      <c r="O60" s="22">
        <f t="shared" si="62"/>
        <v>0</v>
      </c>
      <c r="P60" s="22">
        <f t="shared" si="63"/>
        <v>0</v>
      </c>
      <c r="Q60" s="22">
        <f t="shared" si="64"/>
        <v>0</v>
      </c>
      <c r="R60" s="6">
        <f t="shared" si="65"/>
        <v>0</v>
      </c>
      <c r="S60" s="6">
        <f t="shared" si="66"/>
        <v>0</v>
      </c>
      <c r="T60" s="6">
        <f t="shared" si="67"/>
        <v>0</v>
      </c>
      <c r="U60" s="6">
        <f t="shared" si="68"/>
        <v>0</v>
      </c>
      <c r="V60" s="6">
        <f t="shared" si="69"/>
        <v>0</v>
      </c>
      <c r="W60" s="6">
        <f t="shared" si="70"/>
        <v>0</v>
      </c>
      <c r="X60" s="38">
        <f t="shared" si="71"/>
        <v>1</v>
      </c>
    </row>
    <row r="61" spans="1:24" ht="13.5" hidden="1" thickBot="1" x14ac:dyDescent="0.25">
      <c r="A61" s="32">
        <v>0</v>
      </c>
      <c r="B61" s="33" t="s">
        <v>128</v>
      </c>
      <c r="C61" s="11" t="s">
        <v>129</v>
      </c>
      <c r="D61" s="11" t="s">
        <v>138</v>
      </c>
      <c r="E61" s="5">
        <v>1</v>
      </c>
      <c r="F61" s="5">
        <v>160</v>
      </c>
      <c r="G61" s="5">
        <v>6</v>
      </c>
      <c r="H61" s="5">
        <v>65</v>
      </c>
      <c r="I61" s="5">
        <v>1</v>
      </c>
      <c r="J61" s="39">
        <v>16</v>
      </c>
      <c r="K61" s="5">
        <v>4</v>
      </c>
      <c r="L61" s="22">
        <f t="shared" si="59"/>
        <v>0</v>
      </c>
      <c r="M61" s="22">
        <f t="shared" si="60"/>
        <v>0</v>
      </c>
      <c r="N61" s="22">
        <f t="shared" si="61"/>
        <v>0</v>
      </c>
      <c r="O61" s="22">
        <f t="shared" si="62"/>
        <v>0</v>
      </c>
      <c r="P61" s="22">
        <f t="shared" si="63"/>
        <v>0</v>
      </c>
      <c r="Q61" s="22">
        <f t="shared" si="64"/>
        <v>0</v>
      </c>
      <c r="R61" s="6">
        <f t="shared" si="65"/>
        <v>0</v>
      </c>
      <c r="S61" s="6">
        <f t="shared" si="66"/>
        <v>0</v>
      </c>
      <c r="T61" s="6">
        <f t="shared" si="67"/>
        <v>0</v>
      </c>
      <c r="U61" s="6">
        <f t="shared" si="68"/>
        <v>0</v>
      </c>
      <c r="V61" s="6">
        <f t="shared" si="69"/>
        <v>0</v>
      </c>
      <c r="W61" s="6">
        <f t="shared" si="70"/>
        <v>0</v>
      </c>
      <c r="X61" s="38">
        <f t="shared" si="71"/>
        <v>1</v>
      </c>
    </row>
    <row r="62" spans="1:24" ht="13.5" hidden="1" thickBot="1" x14ac:dyDescent="0.25">
      <c r="A62" s="32">
        <v>0</v>
      </c>
      <c r="B62" s="33" t="s">
        <v>128</v>
      </c>
      <c r="C62" s="11" t="s">
        <v>129</v>
      </c>
      <c r="D62" s="11" t="s">
        <v>139</v>
      </c>
      <c r="E62" s="5">
        <v>1</v>
      </c>
      <c r="F62" s="5">
        <v>260</v>
      </c>
      <c r="G62" s="5">
        <v>7</v>
      </c>
      <c r="H62" s="5">
        <v>230</v>
      </c>
      <c r="I62" s="5">
        <v>4</v>
      </c>
      <c r="J62" s="39">
        <v>19</v>
      </c>
      <c r="K62" s="5">
        <v>11</v>
      </c>
      <c r="L62" s="22">
        <f t="shared" si="59"/>
        <v>0</v>
      </c>
      <c r="M62" s="22">
        <f t="shared" si="60"/>
        <v>0</v>
      </c>
      <c r="N62" s="22">
        <f t="shared" si="61"/>
        <v>0</v>
      </c>
      <c r="O62" s="22">
        <f t="shared" si="62"/>
        <v>0</v>
      </c>
      <c r="P62" s="22">
        <f t="shared" si="63"/>
        <v>0</v>
      </c>
      <c r="Q62" s="22">
        <f t="shared" si="64"/>
        <v>0</v>
      </c>
      <c r="R62" s="6">
        <f t="shared" si="65"/>
        <v>0</v>
      </c>
      <c r="S62" s="6">
        <f t="shared" si="66"/>
        <v>0</v>
      </c>
      <c r="T62" s="6">
        <f t="shared" si="67"/>
        <v>0</v>
      </c>
      <c r="U62" s="6">
        <f t="shared" si="68"/>
        <v>0</v>
      </c>
      <c r="V62" s="6">
        <f t="shared" si="69"/>
        <v>0</v>
      </c>
      <c r="W62" s="6">
        <f t="shared" si="70"/>
        <v>0</v>
      </c>
      <c r="X62" s="38">
        <f t="shared" si="71"/>
        <v>1</v>
      </c>
    </row>
    <row r="63" spans="1:24" ht="13.5" hidden="1" thickBot="1" x14ac:dyDescent="0.25">
      <c r="A63" s="32">
        <v>0</v>
      </c>
      <c r="B63" s="33" t="s">
        <v>128</v>
      </c>
      <c r="C63" s="11" t="s">
        <v>129</v>
      </c>
      <c r="D63" s="11" t="s">
        <v>140</v>
      </c>
      <c r="E63" s="5">
        <v>1</v>
      </c>
      <c r="F63" s="5">
        <v>250</v>
      </c>
      <c r="G63" s="5">
        <v>5</v>
      </c>
      <c r="H63" s="5">
        <v>160</v>
      </c>
      <c r="I63" s="5">
        <v>4</v>
      </c>
      <c r="J63" s="39">
        <v>20</v>
      </c>
      <c r="K63" s="5">
        <v>9</v>
      </c>
      <c r="L63" s="22">
        <f t="shared" si="59"/>
        <v>0</v>
      </c>
      <c r="M63" s="22">
        <f t="shared" si="60"/>
        <v>0</v>
      </c>
      <c r="N63" s="22">
        <f t="shared" si="61"/>
        <v>0</v>
      </c>
      <c r="O63" s="22">
        <f t="shared" si="62"/>
        <v>0</v>
      </c>
      <c r="P63" s="22">
        <f t="shared" si="63"/>
        <v>0</v>
      </c>
      <c r="Q63" s="22">
        <f t="shared" si="64"/>
        <v>0</v>
      </c>
      <c r="R63" s="6">
        <f t="shared" si="65"/>
        <v>0</v>
      </c>
      <c r="S63" s="6">
        <f t="shared" si="66"/>
        <v>0</v>
      </c>
      <c r="T63" s="6">
        <f t="shared" si="67"/>
        <v>0</v>
      </c>
      <c r="U63" s="6">
        <f t="shared" si="68"/>
        <v>0</v>
      </c>
      <c r="V63" s="6">
        <f t="shared" si="69"/>
        <v>0</v>
      </c>
      <c r="W63" s="6">
        <f t="shared" si="70"/>
        <v>0</v>
      </c>
      <c r="X63" s="38">
        <f t="shared" si="71"/>
        <v>1</v>
      </c>
    </row>
    <row r="64" spans="1:24" ht="13.5" hidden="1" thickBot="1" x14ac:dyDescent="0.25">
      <c r="A64" s="32">
        <v>0</v>
      </c>
      <c r="B64" s="33" t="s">
        <v>128</v>
      </c>
      <c r="C64" s="11" t="s">
        <v>129</v>
      </c>
      <c r="D64" s="11" t="s">
        <v>141</v>
      </c>
      <c r="E64" s="5">
        <v>1</v>
      </c>
      <c r="F64" s="5">
        <v>260</v>
      </c>
      <c r="G64" s="5">
        <v>7</v>
      </c>
      <c r="H64" s="5">
        <v>220</v>
      </c>
      <c r="I64" s="5">
        <v>4</v>
      </c>
      <c r="J64" s="39">
        <v>21</v>
      </c>
      <c r="K64" s="5">
        <v>9</v>
      </c>
      <c r="L64" s="22">
        <f t="shared" si="59"/>
        <v>0</v>
      </c>
      <c r="M64" s="22">
        <f t="shared" si="60"/>
        <v>0</v>
      </c>
      <c r="N64" s="22">
        <f t="shared" si="61"/>
        <v>0</v>
      </c>
      <c r="O64" s="22">
        <f t="shared" si="62"/>
        <v>0</v>
      </c>
      <c r="P64" s="22">
        <f t="shared" si="63"/>
        <v>0</v>
      </c>
      <c r="Q64" s="22">
        <f t="shared" si="64"/>
        <v>0</v>
      </c>
      <c r="R64" s="6">
        <f t="shared" si="65"/>
        <v>0</v>
      </c>
      <c r="S64" s="6">
        <f t="shared" si="66"/>
        <v>0</v>
      </c>
      <c r="T64" s="6">
        <f t="shared" si="67"/>
        <v>0</v>
      </c>
      <c r="U64" s="6">
        <f t="shared" si="68"/>
        <v>0</v>
      </c>
      <c r="V64" s="6">
        <f t="shared" si="69"/>
        <v>0</v>
      </c>
      <c r="W64" s="6">
        <f t="shared" si="70"/>
        <v>0</v>
      </c>
      <c r="X64" s="38">
        <f t="shared" si="71"/>
        <v>1</v>
      </c>
    </row>
    <row r="65" spans="1:24" ht="13.5" hidden="1" thickBot="1" x14ac:dyDescent="0.25">
      <c r="A65" s="32">
        <v>0</v>
      </c>
      <c r="B65" s="33" t="s">
        <v>128</v>
      </c>
      <c r="C65" s="11" t="s">
        <v>129</v>
      </c>
      <c r="D65" s="11" t="s">
        <v>142</v>
      </c>
      <c r="E65" s="5">
        <v>1</v>
      </c>
      <c r="F65" s="5">
        <v>250</v>
      </c>
      <c r="G65" s="5">
        <v>5</v>
      </c>
      <c r="H65" s="5">
        <v>180</v>
      </c>
      <c r="I65" s="5">
        <v>4</v>
      </c>
      <c r="J65" s="39">
        <v>21</v>
      </c>
      <c r="K65" s="5">
        <v>9</v>
      </c>
      <c r="L65" s="22">
        <f t="shared" si="59"/>
        <v>0</v>
      </c>
      <c r="M65" s="22">
        <f t="shared" si="60"/>
        <v>0</v>
      </c>
      <c r="N65" s="22">
        <f t="shared" si="61"/>
        <v>0</v>
      </c>
      <c r="O65" s="22">
        <f t="shared" si="62"/>
        <v>0</v>
      </c>
      <c r="P65" s="22">
        <f t="shared" si="63"/>
        <v>0</v>
      </c>
      <c r="Q65" s="22">
        <f t="shared" si="64"/>
        <v>0</v>
      </c>
      <c r="R65" s="6">
        <f t="shared" si="65"/>
        <v>0</v>
      </c>
      <c r="S65" s="6">
        <f t="shared" si="66"/>
        <v>0</v>
      </c>
      <c r="T65" s="6">
        <f t="shared" si="67"/>
        <v>0</v>
      </c>
      <c r="U65" s="6">
        <f t="shared" si="68"/>
        <v>0</v>
      </c>
      <c r="V65" s="6">
        <f t="shared" si="69"/>
        <v>0</v>
      </c>
      <c r="W65" s="6">
        <f t="shared" si="70"/>
        <v>0</v>
      </c>
      <c r="X65" s="31">
        <f t="shared" si="71"/>
        <v>1</v>
      </c>
    </row>
    <row r="66" spans="1:24" ht="14.25" x14ac:dyDescent="0.2">
      <c r="A66" s="42" t="s">
        <v>24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51">
        <f t="shared" ref="L66:Q66" si="72">SUM(L41:L65)</f>
        <v>616.25</v>
      </c>
      <c r="M66" s="51">
        <f t="shared" si="72"/>
        <v>18.4375</v>
      </c>
      <c r="N66" s="51">
        <f t="shared" si="72"/>
        <v>929.6875</v>
      </c>
      <c r="O66" s="51">
        <f t="shared" si="72"/>
        <v>12.5625</v>
      </c>
      <c r="P66" s="51">
        <f t="shared" si="72"/>
        <v>14.75</v>
      </c>
      <c r="Q66" s="51">
        <f t="shared" si="72"/>
        <v>27.4375</v>
      </c>
      <c r="R66" s="62">
        <f>SUM(R43:R57)</f>
        <v>0.30812499999999998</v>
      </c>
      <c r="S66" s="62">
        <f t="shared" ref="S66" si="73">SUM(S43:S57)</f>
        <v>0.3022540983606557</v>
      </c>
      <c r="T66" s="62">
        <f t="shared" ref="T66" si="74">SUM(T43:T57)</f>
        <v>0.46484374999999994</v>
      </c>
      <c r="U66" s="62">
        <f t="shared" ref="U66" si="75">SUM(U43:U57)</f>
        <v>0.50249999999999995</v>
      </c>
      <c r="V66" s="62">
        <f t="shared" ref="V66" si="76">SUM(V43:V57)</f>
        <v>0.38815789473684209</v>
      </c>
      <c r="W66" s="62">
        <f t="shared" ref="W66" si="77">SUM(W43:W57)</f>
        <v>0.45729166666666671</v>
      </c>
      <c r="X66" s="43"/>
    </row>
    <row r="67" spans="1:24" ht="14.25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62">
        <f>L66/2000</f>
        <v>0.30812499999999998</v>
      </c>
      <c r="M67" s="62">
        <f>M66/61</f>
        <v>0.30225409836065575</v>
      </c>
      <c r="N67" s="62">
        <f>N66/2000</f>
        <v>0.46484375</v>
      </c>
      <c r="O67" s="62">
        <f>O66/25</f>
        <v>0.50249999999999995</v>
      </c>
      <c r="P67" s="62">
        <f>P66/38</f>
        <v>0.38815789473684209</v>
      </c>
      <c r="Q67" s="62">
        <f>Q66/60</f>
        <v>0.45729166666666665</v>
      </c>
      <c r="R67" s="42"/>
      <c r="S67" s="42"/>
      <c r="T67" s="42"/>
      <c r="U67" s="42"/>
      <c r="V67" s="42"/>
      <c r="W67" s="42"/>
      <c r="X67" s="43"/>
    </row>
    <row r="68" spans="1:24" x14ac:dyDescent="0.2">
      <c r="L68" s="4"/>
    </row>
    <row r="69" spans="1:24" x14ac:dyDescent="0.2">
      <c r="L69" s="4"/>
    </row>
    <row r="70" spans="1:24" x14ac:dyDescent="0.2">
      <c r="L70" s="4"/>
    </row>
  </sheetData>
  <autoFilter ref="A9:X67" xr:uid="{00000000-0009-0000-0000-000002000000}">
    <filterColumn colId="23">
      <filters blank="1">
        <filter val="0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6BC4A-89ED-47DB-BBC5-04C18A23B6E2}">
  <sheetPr filterMode="1"/>
  <dimension ref="A1:X73"/>
  <sheetViews>
    <sheetView workbookViewId="0">
      <selection activeCell="D16" sqref="D16:K16"/>
    </sheetView>
  </sheetViews>
  <sheetFormatPr defaultRowHeight="12.75" x14ac:dyDescent="0.2"/>
  <cols>
    <col min="1" max="1" width="19.140625" customWidth="1"/>
    <col min="3" max="3" width="19.7109375" bestFit="1" customWidth="1"/>
    <col min="4" max="4" width="61.7109375" bestFit="1" customWidth="1"/>
    <col min="5" max="5" width="19.42578125" customWidth="1"/>
    <col min="6" max="6" width="11.7109375" customWidth="1"/>
    <col min="7" max="7" width="8.85546875" customWidth="1"/>
    <col min="8" max="8" width="14.5703125" customWidth="1"/>
    <col min="9" max="9" width="10.28515625" customWidth="1"/>
    <col min="10" max="10" width="11.140625" customWidth="1"/>
    <col min="11" max="11" width="12" customWidth="1"/>
    <col min="12" max="12" width="11.5703125" customWidth="1"/>
    <col min="13" max="13" width="8" customWidth="1"/>
    <col min="14" max="14" width="14.5703125" customWidth="1"/>
    <col min="15" max="15" width="9.85546875" customWidth="1"/>
    <col min="16" max="16" width="11" customWidth="1"/>
    <col min="17" max="17" width="12.28515625" customWidth="1"/>
    <col min="18" max="18" width="11.42578125" customWidth="1"/>
    <col min="19" max="19" width="9" customWidth="1"/>
    <col min="20" max="20" width="14.85546875" customWidth="1"/>
    <col min="21" max="21" width="9.85546875" customWidth="1"/>
    <col min="22" max="22" width="11.140625" customWidth="1"/>
    <col min="23" max="23" width="12.7109375" customWidth="1"/>
    <col min="24" max="24" width="10.85546875" style="30" customWidth="1"/>
  </cols>
  <sheetData>
    <row r="1" spans="1:24" ht="14.25" x14ac:dyDescent="0.2">
      <c r="A1" s="42" t="s">
        <v>1</v>
      </c>
      <c r="B1" s="42"/>
      <c r="C1" s="42"/>
      <c r="D1" s="65" t="s">
        <v>151</v>
      </c>
      <c r="E1" s="42"/>
      <c r="F1" s="42" t="s">
        <v>125</v>
      </c>
      <c r="G1" s="42"/>
      <c r="H1" s="42"/>
      <c r="I1" s="42"/>
      <c r="J1" s="42"/>
      <c r="K1" s="42"/>
      <c r="L1" s="42" t="s">
        <v>106</v>
      </c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</row>
    <row r="2" spans="1:24" ht="14.25" x14ac:dyDescent="0.2">
      <c r="A2" s="42" t="s">
        <v>145</v>
      </c>
      <c r="B2" s="42"/>
      <c r="C2" s="42"/>
      <c r="D2" s="42"/>
      <c r="E2" s="42"/>
      <c r="F2" s="44" t="s">
        <v>0</v>
      </c>
      <c r="G2" s="44" t="s">
        <v>9</v>
      </c>
      <c r="H2" s="44" t="s">
        <v>10</v>
      </c>
      <c r="I2" s="44" t="s">
        <v>12</v>
      </c>
      <c r="J2" s="44" t="s">
        <v>13</v>
      </c>
      <c r="K2" s="44" t="s">
        <v>11</v>
      </c>
      <c r="L2" s="44" t="s">
        <v>0</v>
      </c>
      <c r="M2" s="44" t="s">
        <v>9</v>
      </c>
      <c r="N2" s="44" t="s">
        <v>10</v>
      </c>
      <c r="O2" s="44" t="s">
        <v>12</v>
      </c>
      <c r="P2" s="44" t="s">
        <v>13</v>
      </c>
      <c r="Q2" s="44" t="s">
        <v>11</v>
      </c>
      <c r="R2" s="42"/>
      <c r="S2" s="42"/>
      <c r="T2" s="42"/>
      <c r="U2" s="42"/>
      <c r="V2" s="42"/>
      <c r="W2" s="42"/>
      <c r="X2" s="43"/>
    </row>
    <row r="3" spans="1:24" ht="15" thickBot="1" x14ac:dyDescent="0.25">
      <c r="A3" s="42"/>
      <c r="B3" s="42"/>
      <c r="C3" s="42"/>
      <c r="D3" s="42"/>
      <c r="E3" s="42"/>
      <c r="F3" s="45">
        <v>2000</v>
      </c>
      <c r="G3" s="45">
        <v>61</v>
      </c>
      <c r="H3" s="45">
        <v>2000</v>
      </c>
      <c r="I3" s="45">
        <v>25</v>
      </c>
      <c r="J3" s="45">
        <v>38</v>
      </c>
      <c r="K3" s="45">
        <v>60</v>
      </c>
      <c r="L3" s="46">
        <f t="shared" ref="L3:Q3" si="0">SUM(L17,L39,L69)</f>
        <v>2263.8833333333332</v>
      </c>
      <c r="M3" s="46">
        <f t="shared" si="0"/>
        <v>73.260000000000005</v>
      </c>
      <c r="N3" s="46">
        <f t="shared" si="0"/>
        <v>2581.5166666666664</v>
      </c>
      <c r="O3" s="46">
        <f t="shared" si="0"/>
        <v>37.923333333333332</v>
      </c>
      <c r="P3" s="46">
        <f t="shared" si="0"/>
        <v>113.13166666666666</v>
      </c>
      <c r="Q3" s="46">
        <f t="shared" si="0"/>
        <v>85.143333333333345</v>
      </c>
      <c r="R3" s="42"/>
      <c r="S3" s="42"/>
      <c r="T3" s="42"/>
      <c r="U3" s="42"/>
      <c r="V3" s="42"/>
      <c r="W3" s="42"/>
      <c r="X3" s="43"/>
    </row>
    <row r="4" spans="1:24" ht="15" thickBot="1" x14ac:dyDescent="0.25">
      <c r="A4" s="42" t="s">
        <v>50</v>
      </c>
      <c r="B4" s="47">
        <v>1</v>
      </c>
      <c r="C4" s="42" t="s">
        <v>103</v>
      </c>
      <c r="D4" s="42"/>
      <c r="E4" s="42"/>
      <c r="F4" s="43"/>
      <c r="G4" s="43"/>
      <c r="H4" s="43"/>
      <c r="I4" s="43"/>
      <c r="J4" s="43"/>
      <c r="K4" s="43"/>
      <c r="L4" s="49">
        <f>L3/2000</f>
        <v>1.1319416666666666</v>
      </c>
      <c r="M4" s="49">
        <f>M3/61</f>
        <v>1.2009836065573771</v>
      </c>
      <c r="N4" s="49">
        <f>N3/2000</f>
        <v>1.2907583333333332</v>
      </c>
      <c r="O4" s="49">
        <f>O3/25</f>
        <v>1.5169333333333332</v>
      </c>
      <c r="P4" s="50">
        <f>P3/38</f>
        <v>2.9771491228070173</v>
      </c>
      <c r="Q4" s="49">
        <f>Q3/60</f>
        <v>1.4190555555555557</v>
      </c>
      <c r="R4" s="51"/>
      <c r="S4" s="51"/>
      <c r="T4" s="51"/>
      <c r="U4" s="51"/>
      <c r="V4" s="51"/>
      <c r="W4" s="51"/>
      <c r="X4" s="43"/>
    </row>
    <row r="5" spans="1:24" ht="14.25" x14ac:dyDescent="0.2">
      <c r="A5" s="42"/>
      <c r="B5" s="43"/>
      <c r="C5" s="42"/>
      <c r="D5" s="42"/>
      <c r="E5" s="42"/>
      <c r="F5" s="43"/>
      <c r="G5" s="43"/>
      <c r="H5" s="43"/>
      <c r="I5" s="43"/>
      <c r="J5" s="52" t="s">
        <v>143</v>
      </c>
      <c r="K5" s="43"/>
      <c r="L5" s="43" t="str">
        <f>IF(L4&gt;100%,"BAD","OK")</f>
        <v>BAD</v>
      </c>
      <c r="M5" s="43" t="str">
        <f t="shared" ref="M5:Q5" si="1">IF(M4&gt;100%,"BAD","OK")</f>
        <v>BAD</v>
      </c>
      <c r="N5" s="43" t="str">
        <f t="shared" si="1"/>
        <v>BAD</v>
      </c>
      <c r="O5" s="43" t="str">
        <f t="shared" si="1"/>
        <v>BAD</v>
      </c>
      <c r="P5" s="43" t="str">
        <f t="shared" si="1"/>
        <v>BAD</v>
      </c>
      <c r="Q5" s="43" t="str">
        <f t="shared" si="1"/>
        <v>BAD</v>
      </c>
      <c r="R5" s="51"/>
      <c r="S5" s="51"/>
      <c r="T5" s="51"/>
      <c r="U5" s="51"/>
      <c r="V5" s="51"/>
      <c r="W5" s="51"/>
      <c r="X5" s="43"/>
    </row>
    <row r="6" spans="1:24" ht="15" thickBot="1" x14ac:dyDescent="0.25">
      <c r="A6" s="42"/>
      <c r="B6" s="42"/>
      <c r="C6" s="42"/>
      <c r="D6" s="42"/>
      <c r="E6" s="42"/>
      <c r="F6" s="43"/>
      <c r="G6" s="43"/>
      <c r="H6" s="43"/>
      <c r="I6" s="43"/>
      <c r="J6" s="42"/>
      <c r="K6" s="42"/>
      <c r="L6" s="42"/>
      <c r="M6" s="43"/>
      <c r="N6" s="43"/>
      <c r="O6" s="43"/>
      <c r="P6" s="43"/>
      <c r="Q6" s="43"/>
      <c r="R6" s="42"/>
      <c r="S6" s="42"/>
      <c r="T6" s="42"/>
      <c r="U6" s="42"/>
      <c r="V6" s="42"/>
      <c r="W6" s="42"/>
      <c r="X6" s="43"/>
    </row>
    <row r="7" spans="1:24" ht="15" thickBot="1" x14ac:dyDescent="0.25">
      <c r="A7" s="53" t="s">
        <v>2</v>
      </c>
      <c r="B7" s="47">
        <v>4</v>
      </c>
      <c r="C7" s="42" t="s">
        <v>104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</row>
    <row r="8" spans="1:24" ht="14.25" x14ac:dyDescent="0.2">
      <c r="A8" s="42"/>
      <c r="B8" s="42"/>
      <c r="C8" s="42"/>
      <c r="D8" s="42"/>
      <c r="E8" s="42"/>
      <c r="F8" s="42" t="s">
        <v>14</v>
      </c>
      <c r="G8" s="42"/>
      <c r="H8" s="42"/>
      <c r="I8" s="42"/>
      <c r="J8" s="42"/>
      <c r="K8" s="42"/>
      <c r="L8" s="42" t="s">
        <v>15</v>
      </c>
      <c r="M8" s="42"/>
      <c r="N8" s="42"/>
      <c r="O8" s="42"/>
      <c r="P8" s="42"/>
      <c r="Q8" s="42"/>
      <c r="R8" s="42" t="s">
        <v>105</v>
      </c>
      <c r="S8" s="42"/>
      <c r="T8" s="42"/>
      <c r="U8" s="42"/>
      <c r="V8" s="42"/>
      <c r="W8" s="42"/>
      <c r="X8" s="43"/>
    </row>
    <row r="9" spans="1:24" ht="15" thickBot="1" x14ac:dyDescent="0.25">
      <c r="A9" s="44" t="s">
        <v>5</v>
      </c>
      <c r="B9" s="53" t="s">
        <v>6</v>
      </c>
      <c r="C9" s="53" t="s">
        <v>107</v>
      </c>
      <c r="D9" s="53" t="s">
        <v>7</v>
      </c>
      <c r="E9" s="53" t="s">
        <v>8</v>
      </c>
      <c r="F9" s="53" t="s">
        <v>0</v>
      </c>
      <c r="G9" s="53" t="s">
        <v>9</v>
      </c>
      <c r="H9" s="53" t="s">
        <v>10</v>
      </c>
      <c r="I9" s="53" t="s">
        <v>12</v>
      </c>
      <c r="J9" s="53" t="s">
        <v>13</v>
      </c>
      <c r="K9" s="53" t="s">
        <v>11</v>
      </c>
      <c r="L9" s="53" t="s">
        <v>0</v>
      </c>
      <c r="M9" s="53" t="s">
        <v>9</v>
      </c>
      <c r="N9" s="53" t="s">
        <v>10</v>
      </c>
      <c r="O9" s="53" t="s">
        <v>12</v>
      </c>
      <c r="P9" s="53" t="s">
        <v>13</v>
      </c>
      <c r="Q9" s="53" t="s">
        <v>11</v>
      </c>
      <c r="R9" s="53" t="s">
        <v>0</v>
      </c>
      <c r="S9" s="53" t="s">
        <v>9</v>
      </c>
      <c r="T9" s="53" t="s">
        <v>10</v>
      </c>
      <c r="U9" s="53" t="s">
        <v>12</v>
      </c>
      <c r="V9" s="53" t="s">
        <v>13</v>
      </c>
      <c r="W9" s="53" t="s">
        <v>11</v>
      </c>
      <c r="X9" s="44" t="s">
        <v>99</v>
      </c>
    </row>
    <row r="10" spans="1:24" ht="15" thickBot="1" x14ac:dyDescent="0.25">
      <c r="A10" s="54">
        <v>0.38</v>
      </c>
      <c r="B10" s="55" t="s">
        <v>3</v>
      </c>
      <c r="C10" s="55" t="s">
        <v>108</v>
      </c>
      <c r="D10" s="55" t="s">
        <v>4</v>
      </c>
      <c r="E10" s="55">
        <v>8</v>
      </c>
      <c r="F10" s="55">
        <v>180</v>
      </c>
      <c r="G10" s="55">
        <v>1</v>
      </c>
      <c r="H10" s="55">
        <v>110</v>
      </c>
      <c r="I10" s="56">
        <v>9</v>
      </c>
      <c r="J10" s="55">
        <v>9</v>
      </c>
      <c r="K10" s="55">
        <v>6</v>
      </c>
      <c r="L10" s="57">
        <f t="shared" ref="L10:L16" si="2">F10*E10*A10/($B$4*$B$7)</f>
        <v>136.80000000000001</v>
      </c>
      <c r="M10" s="57">
        <f t="shared" ref="M10:M16" si="3">G10*E10*A10/($B$4*$B$7)</f>
        <v>0.76</v>
      </c>
      <c r="N10" s="57">
        <f t="shared" ref="N10:N16" si="4">H10*E10*A10/($B$4*$B$7)</f>
        <v>83.6</v>
      </c>
      <c r="O10" s="57">
        <f t="shared" ref="O10:O16" si="5">I10*E10*A10/($B$4*$B$7)</f>
        <v>6.84</v>
      </c>
      <c r="P10" s="57">
        <f t="shared" ref="P10:P16" si="6">J10*E10*A10/($B$4*$B$7)</f>
        <v>6.84</v>
      </c>
      <c r="Q10" s="57">
        <f t="shared" ref="Q10:Q16" si="7">K10*E10*A10/($B$4*$B$7)</f>
        <v>4.5600000000000005</v>
      </c>
      <c r="R10" s="58">
        <f>L10/$F$3</f>
        <v>6.8400000000000002E-2</v>
      </c>
      <c r="S10" s="58">
        <f>M10/$G$3</f>
        <v>1.2459016393442624E-2</v>
      </c>
      <c r="T10" s="58">
        <f>N10/$H$3</f>
        <v>4.1799999999999997E-2</v>
      </c>
      <c r="U10" s="58">
        <f>O10/$I$3</f>
        <v>0.27360000000000001</v>
      </c>
      <c r="V10" s="58">
        <f>P10/$J$3</f>
        <v>0.18</v>
      </c>
      <c r="W10" s="58">
        <f>Q10/$K$3</f>
        <v>7.6000000000000012E-2</v>
      </c>
      <c r="X10" s="45">
        <f>IF(A10=0,1,0)</f>
        <v>0</v>
      </c>
    </row>
    <row r="11" spans="1:24" ht="13.5" thickBot="1" x14ac:dyDescent="0.25">
      <c r="A11" s="12">
        <v>0.5</v>
      </c>
      <c r="B11" s="5" t="s">
        <v>3</v>
      </c>
      <c r="C11" s="11" t="s">
        <v>108</v>
      </c>
      <c r="D11" s="11" t="s">
        <v>19</v>
      </c>
      <c r="E11" s="5">
        <v>6</v>
      </c>
      <c r="F11" s="5">
        <v>260</v>
      </c>
      <c r="G11" s="5">
        <v>10</v>
      </c>
      <c r="H11" s="5">
        <v>45</v>
      </c>
      <c r="I11" s="5">
        <v>5</v>
      </c>
      <c r="J11" s="5">
        <v>10</v>
      </c>
      <c r="K11" s="5">
        <v>6</v>
      </c>
      <c r="L11" s="22">
        <f t="shared" si="2"/>
        <v>195</v>
      </c>
      <c r="M11" s="22">
        <f t="shared" si="3"/>
        <v>7.5</v>
      </c>
      <c r="N11" s="22">
        <f t="shared" si="4"/>
        <v>33.75</v>
      </c>
      <c r="O11" s="22">
        <f t="shared" si="5"/>
        <v>3.75</v>
      </c>
      <c r="P11" s="22">
        <f t="shared" si="6"/>
        <v>7.5</v>
      </c>
      <c r="Q11" s="22">
        <f t="shared" si="7"/>
        <v>4.5</v>
      </c>
      <c r="R11" s="6">
        <f t="shared" ref="R11:R16" si="8">L11/$F$3</f>
        <v>9.7500000000000003E-2</v>
      </c>
      <c r="S11" s="6">
        <f t="shared" ref="S11:S16" si="9">M11/$G$3</f>
        <v>0.12295081967213115</v>
      </c>
      <c r="T11" s="6">
        <f t="shared" ref="T11:T16" si="10">N11/$H$3</f>
        <v>1.6875000000000001E-2</v>
      </c>
      <c r="U11" s="6">
        <f t="shared" ref="U11:U16" si="11">O11/$I$3</f>
        <v>0.15</v>
      </c>
      <c r="V11" s="6">
        <f t="shared" ref="V11:V16" si="12">P11/$J$3</f>
        <v>0.19736842105263158</v>
      </c>
      <c r="W11" s="6">
        <f t="shared" ref="W11:W16" si="13">Q11/$K$3</f>
        <v>7.4999999999999997E-2</v>
      </c>
      <c r="X11" s="31">
        <f t="shared" ref="X11:X16" si="14">IF(A11=0,1,0)</f>
        <v>0</v>
      </c>
    </row>
    <row r="12" spans="1:24" ht="15" hidden="1" thickBot="1" x14ac:dyDescent="0.25">
      <c r="A12" s="59">
        <v>0</v>
      </c>
      <c r="B12" s="55" t="s">
        <v>3</v>
      </c>
      <c r="C12" s="55" t="s">
        <v>108</v>
      </c>
      <c r="D12" s="55" t="s">
        <v>96</v>
      </c>
      <c r="E12" s="55">
        <v>6</v>
      </c>
      <c r="F12" s="55">
        <v>260</v>
      </c>
      <c r="G12" s="55">
        <v>10</v>
      </c>
      <c r="H12" s="55">
        <v>45</v>
      </c>
      <c r="I12" s="55">
        <v>5</v>
      </c>
      <c r="J12" s="56">
        <v>10</v>
      </c>
      <c r="K12" s="55">
        <v>6</v>
      </c>
      <c r="L12" s="57">
        <f t="shared" si="2"/>
        <v>0</v>
      </c>
      <c r="M12" s="57">
        <f t="shared" si="3"/>
        <v>0</v>
      </c>
      <c r="N12" s="57">
        <f t="shared" si="4"/>
        <v>0</v>
      </c>
      <c r="O12" s="57">
        <f t="shared" si="5"/>
        <v>0</v>
      </c>
      <c r="P12" s="57">
        <f t="shared" si="6"/>
        <v>0</v>
      </c>
      <c r="Q12" s="57">
        <f t="shared" si="7"/>
        <v>0</v>
      </c>
      <c r="R12" s="58">
        <f t="shared" si="8"/>
        <v>0</v>
      </c>
      <c r="S12" s="58">
        <f t="shared" si="9"/>
        <v>0</v>
      </c>
      <c r="T12" s="58">
        <f t="shared" si="10"/>
        <v>0</v>
      </c>
      <c r="U12" s="58">
        <f t="shared" si="11"/>
        <v>0</v>
      </c>
      <c r="V12" s="58">
        <f t="shared" si="12"/>
        <v>0</v>
      </c>
      <c r="W12" s="58">
        <f t="shared" si="13"/>
        <v>0</v>
      </c>
      <c r="X12" s="45">
        <f t="shared" si="14"/>
        <v>1</v>
      </c>
    </row>
    <row r="13" spans="1:24" ht="13.5" hidden="1" thickBot="1" x14ac:dyDescent="0.25">
      <c r="A13" s="12">
        <v>0</v>
      </c>
      <c r="B13" s="11" t="s">
        <v>3</v>
      </c>
      <c r="C13" s="11" t="s">
        <v>109</v>
      </c>
      <c r="D13" s="11" t="s">
        <v>20</v>
      </c>
      <c r="E13" s="5">
        <v>32</v>
      </c>
      <c r="F13" s="5">
        <v>80</v>
      </c>
      <c r="G13" s="5">
        <v>0</v>
      </c>
      <c r="H13" s="5">
        <v>125</v>
      </c>
      <c r="I13" s="5">
        <v>0</v>
      </c>
      <c r="J13" s="5">
        <v>12</v>
      </c>
      <c r="K13" s="5">
        <v>8</v>
      </c>
      <c r="L13" s="22">
        <f t="shared" si="2"/>
        <v>0</v>
      </c>
      <c r="M13" s="22">
        <f t="shared" si="3"/>
        <v>0</v>
      </c>
      <c r="N13" s="22">
        <f t="shared" si="4"/>
        <v>0</v>
      </c>
      <c r="O13" s="22">
        <f t="shared" si="5"/>
        <v>0</v>
      </c>
      <c r="P13" s="22">
        <f t="shared" si="6"/>
        <v>0</v>
      </c>
      <c r="Q13" s="22">
        <f t="shared" si="7"/>
        <v>0</v>
      </c>
      <c r="R13" s="6">
        <f t="shared" si="8"/>
        <v>0</v>
      </c>
      <c r="S13" s="6">
        <f t="shared" si="9"/>
        <v>0</v>
      </c>
      <c r="T13" s="6">
        <f t="shared" si="10"/>
        <v>0</v>
      </c>
      <c r="U13" s="6">
        <f t="shared" si="11"/>
        <v>0</v>
      </c>
      <c r="V13" s="6">
        <f t="shared" si="12"/>
        <v>0</v>
      </c>
      <c r="W13" s="6">
        <f t="shared" si="13"/>
        <v>0</v>
      </c>
      <c r="X13" s="31">
        <f t="shared" si="14"/>
        <v>1</v>
      </c>
    </row>
    <row r="14" spans="1:24" ht="15" hidden="1" thickBot="1" x14ac:dyDescent="0.25">
      <c r="A14" s="64"/>
      <c r="B14" s="60" t="s">
        <v>98</v>
      </c>
      <c r="C14" s="55" t="s">
        <v>109</v>
      </c>
      <c r="D14" s="55" t="s">
        <v>97</v>
      </c>
      <c r="E14" s="55">
        <v>15</v>
      </c>
      <c r="F14" s="55">
        <v>130</v>
      </c>
      <c r="G14" s="55">
        <v>2</v>
      </c>
      <c r="H14" s="55">
        <v>410</v>
      </c>
      <c r="I14" s="55">
        <v>0</v>
      </c>
      <c r="J14" s="55">
        <v>5</v>
      </c>
      <c r="K14" s="55">
        <v>20</v>
      </c>
      <c r="L14" s="57">
        <f t="shared" si="2"/>
        <v>0</v>
      </c>
      <c r="M14" s="57">
        <f t="shared" si="3"/>
        <v>0</v>
      </c>
      <c r="N14" s="57">
        <f t="shared" si="4"/>
        <v>0</v>
      </c>
      <c r="O14" s="57">
        <f t="shared" si="5"/>
        <v>0</v>
      </c>
      <c r="P14" s="57">
        <f t="shared" si="6"/>
        <v>0</v>
      </c>
      <c r="Q14" s="57">
        <f t="shared" si="7"/>
        <v>0</v>
      </c>
      <c r="R14" s="58">
        <f t="shared" si="8"/>
        <v>0</v>
      </c>
      <c r="S14" s="58">
        <f t="shared" si="9"/>
        <v>0</v>
      </c>
      <c r="T14" s="58">
        <f t="shared" si="10"/>
        <v>0</v>
      </c>
      <c r="U14" s="58">
        <f t="shared" si="11"/>
        <v>0</v>
      </c>
      <c r="V14" s="58">
        <f t="shared" si="12"/>
        <v>0</v>
      </c>
      <c r="W14" s="58">
        <f t="shared" si="13"/>
        <v>0</v>
      </c>
      <c r="X14" s="45">
        <f t="shared" si="14"/>
        <v>1</v>
      </c>
    </row>
    <row r="15" spans="1:24" ht="15" hidden="1" thickBot="1" x14ac:dyDescent="0.25">
      <c r="A15" s="47">
        <v>0</v>
      </c>
      <c r="B15" s="60" t="s">
        <v>18</v>
      </c>
      <c r="C15" s="60" t="s">
        <v>113</v>
      </c>
      <c r="D15" s="55" t="s">
        <v>100</v>
      </c>
      <c r="E15" s="55">
        <v>6</v>
      </c>
      <c r="F15" s="55">
        <v>140</v>
      </c>
      <c r="G15" s="55">
        <v>0</v>
      </c>
      <c r="H15" s="55">
        <v>0</v>
      </c>
      <c r="I15" s="55">
        <v>2</v>
      </c>
      <c r="J15" s="61">
        <v>17</v>
      </c>
      <c r="K15" s="55">
        <v>2</v>
      </c>
      <c r="L15" s="57">
        <f t="shared" si="2"/>
        <v>0</v>
      </c>
      <c r="M15" s="57">
        <f t="shared" si="3"/>
        <v>0</v>
      </c>
      <c r="N15" s="57">
        <f t="shared" si="4"/>
        <v>0</v>
      </c>
      <c r="O15" s="57">
        <f t="shared" si="5"/>
        <v>0</v>
      </c>
      <c r="P15" s="57">
        <f t="shared" si="6"/>
        <v>0</v>
      </c>
      <c r="Q15" s="57">
        <f t="shared" si="7"/>
        <v>0</v>
      </c>
      <c r="R15" s="58">
        <f t="shared" si="8"/>
        <v>0</v>
      </c>
      <c r="S15" s="58">
        <f t="shared" si="9"/>
        <v>0</v>
      </c>
      <c r="T15" s="58">
        <f t="shared" si="10"/>
        <v>0</v>
      </c>
      <c r="U15" s="58">
        <f t="shared" si="11"/>
        <v>0</v>
      </c>
      <c r="V15" s="58">
        <f t="shared" si="12"/>
        <v>0</v>
      </c>
      <c r="W15" s="58">
        <f t="shared" si="13"/>
        <v>0</v>
      </c>
      <c r="X15" s="45">
        <f t="shared" si="14"/>
        <v>1</v>
      </c>
    </row>
    <row r="16" spans="1:24" ht="13.5" thickBot="1" x14ac:dyDescent="0.25">
      <c r="A16" s="12">
        <v>0.75</v>
      </c>
      <c r="B16" s="11" t="s">
        <v>18</v>
      </c>
      <c r="C16" s="33" t="s">
        <v>113</v>
      </c>
      <c r="D16" s="11" t="s">
        <v>21</v>
      </c>
      <c r="E16" s="5">
        <v>6</v>
      </c>
      <c r="F16" s="5">
        <v>150</v>
      </c>
      <c r="G16" s="5">
        <v>0</v>
      </c>
      <c r="H16" s="5">
        <v>0</v>
      </c>
      <c r="I16" s="5">
        <v>2</v>
      </c>
      <c r="J16" s="39">
        <v>33</v>
      </c>
      <c r="K16" s="5">
        <v>0</v>
      </c>
      <c r="L16" s="22">
        <f t="shared" si="2"/>
        <v>168.75</v>
      </c>
      <c r="M16" s="22">
        <f t="shared" si="3"/>
        <v>0</v>
      </c>
      <c r="N16" s="22">
        <f t="shared" si="4"/>
        <v>0</v>
      </c>
      <c r="O16" s="22">
        <f t="shared" si="5"/>
        <v>2.25</v>
      </c>
      <c r="P16" s="22">
        <f t="shared" si="6"/>
        <v>37.125</v>
      </c>
      <c r="Q16" s="22">
        <f t="shared" si="7"/>
        <v>0</v>
      </c>
      <c r="R16" s="6">
        <f t="shared" si="8"/>
        <v>8.4375000000000006E-2</v>
      </c>
      <c r="S16" s="6">
        <f t="shared" si="9"/>
        <v>0</v>
      </c>
      <c r="T16" s="6">
        <f t="shared" si="10"/>
        <v>0</v>
      </c>
      <c r="U16" s="6">
        <f t="shared" si="11"/>
        <v>0.09</v>
      </c>
      <c r="V16" s="6">
        <f t="shared" si="12"/>
        <v>0.97697368421052633</v>
      </c>
      <c r="W16" s="6">
        <f t="shared" si="13"/>
        <v>0</v>
      </c>
      <c r="X16" s="31">
        <f t="shared" si="14"/>
        <v>0</v>
      </c>
    </row>
    <row r="17" spans="1:24" ht="14.25" x14ac:dyDescent="0.2">
      <c r="A17" s="42" t="s">
        <v>24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51">
        <f t="shared" ref="L17:Q17" si="15">SUM(L10:L16)</f>
        <v>500.55</v>
      </c>
      <c r="M17" s="51">
        <f t="shared" si="15"/>
        <v>8.26</v>
      </c>
      <c r="N17" s="51">
        <f t="shared" si="15"/>
        <v>117.35</v>
      </c>
      <c r="O17" s="51">
        <f t="shared" si="15"/>
        <v>12.84</v>
      </c>
      <c r="P17" s="51">
        <f t="shared" si="15"/>
        <v>51.465000000000003</v>
      </c>
      <c r="Q17" s="51">
        <f t="shared" si="15"/>
        <v>9.06</v>
      </c>
      <c r="R17" s="62">
        <f>SUM(R10:R16)</f>
        <v>0.25027500000000003</v>
      </c>
      <c r="S17" s="62">
        <f t="shared" ref="S17:W17" si="16">SUM(S10:S16)</f>
        <v>0.13540983606557377</v>
      </c>
      <c r="T17" s="62">
        <f t="shared" si="16"/>
        <v>5.8674999999999998E-2</v>
      </c>
      <c r="U17" s="62">
        <f t="shared" si="16"/>
        <v>0.51359999999999995</v>
      </c>
      <c r="V17" s="62">
        <f t="shared" si="16"/>
        <v>1.3543421052631579</v>
      </c>
      <c r="W17" s="62">
        <f t="shared" si="16"/>
        <v>0.15100000000000002</v>
      </c>
      <c r="X17" s="43"/>
    </row>
    <row r="18" spans="1:24" ht="15" thickBo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62">
        <f>L17/2000</f>
        <v>0.25027500000000003</v>
      </c>
      <c r="M18" s="62">
        <f>M17/61</f>
        <v>0.13540983606557377</v>
      </c>
      <c r="N18" s="62">
        <f>N17/2000</f>
        <v>5.8674999999999998E-2</v>
      </c>
      <c r="O18" s="62">
        <f>O17/25</f>
        <v>0.51359999999999995</v>
      </c>
      <c r="P18" s="62">
        <f>P17/38</f>
        <v>1.3543421052631579</v>
      </c>
      <c r="Q18" s="62">
        <f>Q17/60</f>
        <v>0.151</v>
      </c>
      <c r="R18" s="42"/>
      <c r="S18" s="42"/>
      <c r="T18" s="42"/>
      <c r="U18" s="42"/>
      <c r="V18" s="42"/>
      <c r="W18" s="42"/>
      <c r="X18" s="43"/>
    </row>
    <row r="19" spans="1:24" ht="15" thickBot="1" x14ac:dyDescent="0.25">
      <c r="A19" s="53" t="s">
        <v>26</v>
      </c>
      <c r="B19" s="47">
        <v>3</v>
      </c>
      <c r="C19" s="42" t="s">
        <v>104</v>
      </c>
      <c r="D19" s="42"/>
      <c r="E19" s="42"/>
      <c r="F19" s="42"/>
      <c r="G19" s="42"/>
      <c r="H19" s="42"/>
      <c r="I19" s="42"/>
      <c r="J19" s="42"/>
      <c r="K19" s="42"/>
      <c r="L19" s="51"/>
      <c r="M19" s="51"/>
      <c r="N19" s="51"/>
      <c r="O19" s="51"/>
      <c r="P19" s="51"/>
      <c r="Q19" s="51"/>
      <c r="R19" s="42"/>
      <c r="S19" s="42"/>
      <c r="T19" s="42"/>
      <c r="U19" s="42"/>
      <c r="V19" s="42"/>
      <c r="W19" s="42"/>
      <c r="X19" s="43"/>
    </row>
    <row r="20" spans="1:24" ht="13.5" hidden="1" thickBot="1" x14ac:dyDescent="0.25">
      <c r="A20" s="12">
        <v>0</v>
      </c>
      <c r="B20" s="11" t="s">
        <v>18</v>
      </c>
      <c r="C20" s="33" t="s">
        <v>113</v>
      </c>
      <c r="D20" s="11" t="s">
        <v>25</v>
      </c>
      <c r="E20" s="5">
        <v>4</v>
      </c>
      <c r="F20" s="5">
        <v>140</v>
      </c>
      <c r="G20" s="5">
        <v>0</v>
      </c>
      <c r="H20" s="5">
        <v>0</v>
      </c>
      <c r="I20" s="5">
        <v>7</v>
      </c>
      <c r="J20" s="39">
        <v>15</v>
      </c>
      <c r="K20" s="5">
        <v>0</v>
      </c>
      <c r="L20" s="22">
        <f t="shared" ref="L20:L38" si="17">F20*E20*A20/($B$4*$B$19)</f>
        <v>0</v>
      </c>
      <c r="M20" s="22">
        <f t="shared" ref="M20:M38" si="18">G20*E20*A20/($B$4*$B$19)</f>
        <v>0</v>
      </c>
      <c r="N20" s="22">
        <f t="shared" ref="N20:N38" si="19">H20*E20*A20/($B$4*$B$19)</f>
        <v>0</v>
      </c>
      <c r="O20" s="22">
        <f t="shared" ref="O20:O38" si="20">I20*E20*A20/($B$4*$B$19)</f>
        <v>0</v>
      </c>
      <c r="P20" s="22">
        <f t="shared" ref="P20:P38" si="21">J20*E20*A20/($B$4*$B$19)</f>
        <v>0</v>
      </c>
      <c r="Q20" s="22">
        <f t="shared" ref="Q20:Q38" si="22">K20*E20*A20/($B$4*$B$19)</f>
        <v>0</v>
      </c>
      <c r="R20" s="6">
        <f t="shared" ref="R20:R38" si="23">L20/$F$3</f>
        <v>0</v>
      </c>
      <c r="S20" s="6">
        <f t="shared" ref="S20:S38" si="24">M20/$G$3</f>
        <v>0</v>
      </c>
      <c r="T20" s="6">
        <f t="shared" ref="T20:T38" si="25">N20/$H$3</f>
        <v>0</v>
      </c>
      <c r="U20" s="6">
        <f t="shared" ref="U20:U38" si="26">O20/$I$3</f>
        <v>0</v>
      </c>
      <c r="V20" s="6">
        <f t="shared" ref="V20:V38" si="27">P20/$J$3</f>
        <v>0</v>
      </c>
      <c r="W20" s="6">
        <f t="shared" ref="W20:W38" si="28">Q20/$K$3</f>
        <v>0</v>
      </c>
      <c r="X20" s="31">
        <f t="shared" ref="X20:X38" si="29">IF(A20=0,1,0)</f>
        <v>1</v>
      </c>
    </row>
    <row r="21" spans="1:24" ht="13.5" hidden="1" thickBot="1" x14ac:dyDescent="0.25">
      <c r="A21" s="12">
        <v>0</v>
      </c>
      <c r="B21" s="11" t="s">
        <v>18</v>
      </c>
      <c r="C21" s="33" t="s">
        <v>113</v>
      </c>
      <c r="D21" s="11" t="s">
        <v>27</v>
      </c>
      <c r="E21" s="5">
        <v>6</v>
      </c>
      <c r="F21" s="5">
        <v>120</v>
      </c>
      <c r="G21" s="5">
        <v>0</v>
      </c>
      <c r="H21" s="5">
        <v>30</v>
      </c>
      <c r="I21" s="5">
        <v>5</v>
      </c>
      <c r="J21" s="39">
        <v>15</v>
      </c>
      <c r="K21" s="5">
        <v>2</v>
      </c>
      <c r="L21" s="22">
        <f t="shared" si="17"/>
        <v>0</v>
      </c>
      <c r="M21" s="22">
        <f t="shared" si="18"/>
        <v>0</v>
      </c>
      <c r="N21" s="22">
        <f t="shared" si="19"/>
        <v>0</v>
      </c>
      <c r="O21" s="22">
        <f t="shared" si="20"/>
        <v>0</v>
      </c>
      <c r="P21" s="22">
        <f t="shared" si="21"/>
        <v>0</v>
      </c>
      <c r="Q21" s="22">
        <f t="shared" si="22"/>
        <v>0</v>
      </c>
      <c r="R21" s="6">
        <f t="shared" si="23"/>
        <v>0</v>
      </c>
      <c r="S21" s="6">
        <f t="shared" si="24"/>
        <v>0</v>
      </c>
      <c r="T21" s="6">
        <f t="shared" si="25"/>
        <v>0</v>
      </c>
      <c r="U21" s="6">
        <f t="shared" si="26"/>
        <v>0</v>
      </c>
      <c r="V21" s="6">
        <f t="shared" si="27"/>
        <v>0</v>
      </c>
      <c r="W21" s="6">
        <f t="shared" si="28"/>
        <v>0</v>
      </c>
      <c r="X21" s="31">
        <f t="shared" si="29"/>
        <v>1</v>
      </c>
    </row>
    <row r="22" spans="1:24" ht="15" hidden="1" thickBot="1" x14ac:dyDescent="0.25">
      <c r="A22" s="59">
        <v>0</v>
      </c>
      <c r="B22" s="55" t="s">
        <v>18</v>
      </c>
      <c r="C22" s="60" t="s">
        <v>113</v>
      </c>
      <c r="D22" s="55" t="s">
        <v>101</v>
      </c>
      <c r="E22" s="55">
        <v>4.5</v>
      </c>
      <c r="F22" s="55">
        <v>130</v>
      </c>
      <c r="G22" s="55">
        <v>0</v>
      </c>
      <c r="H22" s="55">
        <v>0</v>
      </c>
      <c r="I22" s="55">
        <v>2</v>
      </c>
      <c r="J22" s="61">
        <v>22</v>
      </c>
      <c r="K22" s="55">
        <v>0</v>
      </c>
      <c r="L22" s="57">
        <f t="shared" si="17"/>
        <v>0</v>
      </c>
      <c r="M22" s="57">
        <f t="shared" si="18"/>
        <v>0</v>
      </c>
      <c r="N22" s="57">
        <f t="shared" si="19"/>
        <v>0</v>
      </c>
      <c r="O22" s="57">
        <f t="shared" si="20"/>
        <v>0</v>
      </c>
      <c r="P22" s="57">
        <f t="shared" si="21"/>
        <v>0</v>
      </c>
      <c r="Q22" s="57">
        <f t="shared" si="22"/>
        <v>0</v>
      </c>
      <c r="R22" s="58">
        <f t="shared" si="23"/>
        <v>0</v>
      </c>
      <c r="S22" s="58">
        <f t="shared" si="24"/>
        <v>0</v>
      </c>
      <c r="T22" s="58">
        <f t="shared" si="25"/>
        <v>0</v>
      </c>
      <c r="U22" s="58">
        <f t="shared" si="26"/>
        <v>0</v>
      </c>
      <c r="V22" s="58">
        <f t="shared" si="27"/>
        <v>0</v>
      </c>
      <c r="W22" s="58">
        <f t="shared" si="28"/>
        <v>0</v>
      </c>
      <c r="X22" s="45">
        <f t="shared" si="29"/>
        <v>1</v>
      </c>
    </row>
    <row r="23" spans="1:24" ht="13.5" hidden="1" thickBot="1" x14ac:dyDescent="0.25">
      <c r="A23" s="12">
        <v>0</v>
      </c>
      <c r="B23" s="11" t="s">
        <v>18</v>
      </c>
      <c r="C23" s="33" t="s">
        <v>113</v>
      </c>
      <c r="D23" s="11" t="s">
        <v>127</v>
      </c>
      <c r="E23" s="5">
        <v>5</v>
      </c>
      <c r="F23" s="5">
        <v>120</v>
      </c>
      <c r="G23" s="5">
        <v>0</v>
      </c>
      <c r="H23" s="5">
        <v>0</v>
      </c>
      <c r="I23" s="5">
        <v>3</v>
      </c>
      <c r="J23" s="39">
        <v>26</v>
      </c>
      <c r="K23" s="5">
        <v>0</v>
      </c>
      <c r="L23" s="22">
        <f t="shared" si="17"/>
        <v>0</v>
      </c>
      <c r="M23" s="22">
        <f t="shared" si="18"/>
        <v>0</v>
      </c>
      <c r="N23" s="22">
        <f t="shared" si="19"/>
        <v>0</v>
      </c>
      <c r="O23" s="22">
        <f t="shared" si="20"/>
        <v>0</v>
      </c>
      <c r="P23" s="22">
        <f t="shared" si="21"/>
        <v>0</v>
      </c>
      <c r="Q23" s="22">
        <f t="shared" si="22"/>
        <v>0</v>
      </c>
      <c r="R23" s="6">
        <f t="shared" si="23"/>
        <v>0</v>
      </c>
      <c r="S23" s="6">
        <f t="shared" si="24"/>
        <v>0</v>
      </c>
      <c r="T23" s="6">
        <f t="shared" si="25"/>
        <v>0</v>
      </c>
      <c r="U23" s="6">
        <f t="shared" si="26"/>
        <v>0</v>
      </c>
      <c r="V23" s="6">
        <f t="shared" si="27"/>
        <v>0</v>
      </c>
      <c r="W23" s="6">
        <f t="shared" si="28"/>
        <v>0</v>
      </c>
      <c r="X23" s="31">
        <f t="shared" si="29"/>
        <v>1</v>
      </c>
    </row>
    <row r="24" spans="1:24" ht="15" hidden="1" thickBot="1" x14ac:dyDescent="0.25">
      <c r="A24" s="59">
        <v>0</v>
      </c>
      <c r="B24" s="55" t="s">
        <v>18</v>
      </c>
      <c r="C24" s="60" t="s">
        <v>116</v>
      </c>
      <c r="D24" s="55" t="s">
        <v>131</v>
      </c>
      <c r="E24" s="55">
        <v>11</v>
      </c>
      <c r="F24" s="55">
        <v>150</v>
      </c>
      <c r="G24" s="55">
        <v>11</v>
      </c>
      <c r="H24" s="55">
        <v>25</v>
      </c>
      <c r="I24" s="55">
        <v>2</v>
      </c>
      <c r="J24" s="56">
        <v>9</v>
      </c>
      <c r="K24" s="55">
        <v>4</v>
      </c>
      <c r="L24" s="57">
        <f t="shared" si="17"/>
        <v>0</v>
      </c>
      <c r="M24" s="57">
        <f t="shared" si="18"/>
        <v>0</v>
      </c>
      <c r="N24" s="57">
        <f t="shared" si="19"/>
        <v>0</v>
      </c>
      <c r="O24" s="57">
        <f t="shared" si="20"/>
        <v>0</v>
      </c>
      <c r="P24" s="57">
        <f t="shared" si="21"/>
        <v>0</v>
      </c>
      <c r="Q24" s="57">
        <f t="shared" si="22"/>
        <v>0</v>
      </c>
      <c r="R24" s="58">
        <f t="shared" si="23"/>
        <v>0</v>
      </c>
      <c r="S24" s="58">
        <f t="shared" si="24"/>
        <v>0</v>
      </c>
      <c r="T24" s="58">
        <f t="shared" si="25"/>
        <v>0</v>
      </c>
      <c r="U24" s="58">
        <f t="shared" si="26"/>
        <v>0</v>
      </c>
      <c r="V24" s="58">
        <f t="shared" si="27"/>
        <v>0</v>
      </c>
      <c r="W24" s="58">
        <f t="shared" si="28"/>
        <v>0</v>
      </c>
      <c r="X24" s="45">
        <f t="shared" si="29"/>
        <v>1</v>
      </c>
    </row>
    <row r="25" spans="1:24" ht="13.5" hidden="1" thickBot="1" x14ac:dyDescent="0.25">
      <c r="A25" s="12">
        <v>0</v>
      </c>
      <c r="B25" s="11" t="s">
        <v>3</v>
      </c>
      <c r="C25" s="11" t="s">
        <v>110</v>
      </c>
      <c r="D25" s="11" t="s">
        <v>32</v>
      </c>
      <c r="E25" s="5">
        <v>4</v>
      </c>
      <c r="F25" s="5">
        <v>110</v>
      </c>
      <c r="G25" s="5">
        <v>2</v>
      </c>
      <c r="H25" s="5">
        <v>220</v>
      </c>
      <c r="I25" s="5">
        <v>3</v>
      </c>
      <c r="J25" s="5">
        <v>1</v>
      </c>
      <c r="K25" s="5">
        <v>5</v>
      </c>
      <c r="L25" s="22">
        <f t="shared" si="17"/>
        <v>0</v>
      </c>
      <c r="M25" s="22">
        <f t="shared" si="18"/>
        <v>0</v>
      </c>
      <c r="N25" s="22">
        <f t="shared" si="19"/>
        <v>0</v>
      </c>
      <c r="O25" s="22">
        <f t="shared" si="20"/>
        <v>0</v>
      </c>
      <c r="P25" s="22">
        <f t="shared" si="21"/>
        <v>0</v>
      </c>
      <c r="Q25" s="22">
        <f t="shared" si="22"/>
        <v>0</v>
      </c>
      <c r="R25" s="6">
        <f t="shared" si="23"/>
        <v>0</v>
      </c>
      <c r="S25" s="6">
        <f t="shared" si="24"/>
        <v>0</v>
      </c>
      <c r="T25" s="6">
        <f t="shared" si="25"/>
        <v>0</v>
      </c>
      <c r="U25" s="6">
        <f t="shared" si="26"/>
        <v>0</v>
      </c>
      <c r="V25" s="6">
        <f t="shared" si="27"/>
        <v>0</v>
      </c>
      <c r="W25" s="6">
        <f t="shared" si="28"/>
        <v>0</v>
      </c>
      <c r="X25" s="31">
        <f t="shared" si="29"/>
        <v>1</v>
      </c>
    </row>
    <row r="26" spans="1:24" ht="13.5" hidden="1" thickBot="1" x14ac:dyDescent="0.25">
      <c r="A26" s="12">
        <v>0</v>
      </c>
      <c r="B26" s="11" t="s">
        <v>18</v>
      </c>
      <c r="C26" s="11" t="s">
        <v>110</v>
      </c>
      <c r="D26" s="11" t="s">
        <v>60</v>
      </c>
      <c r="E26" s="5">
        <v>6</v>
      </c>
      <c r="F26" s="5">
        <v>120</v>
      </c>
      <c r="G26" s="5">
        <v>3</v>
      </c>
      <c r="H26" s="5">
        <v>140</v>
      </c>
      <c r="I26" s="5">
        <v>3</v>
      </c>
      <c r="J26" s="5">
        <v>1</v>
      </c>
      <c r="K26" s="5">
        <v>4</v>
      </c>
      <c r="L26" s="22">
        <f t="shared" si="17"/>
        <v>0</v>
      </c>
      <c r="M26" s="22">
        <f t="shared" si="18"/>
        <v>0</v>
      </c>
      <c r="N26" s="22">
        <f t="shared" si="19"/>
        <v>0</v>
      </c>
      <c r="O26" s="22">
        <f t="shared" si="20"/>
        <v>0</v>
      </c>
      <c r="P26" s="22">
        <f t="shared" si="21"/>
        <v>0</v>
      </c>
      <c r="Q26" s="22">
        <f t="shared" si="22"/>
        <v>0</v>
      </c>
      <c r="R26" s="6">
        <f t="shared" si="23"/>
        <v>0</v>
      </c>
      <c r="S26" s="6">
        <f t="shared" si="24"/>
        <v>0</v>
      </c>
      <c r="T26" s="6">
        <f t="shared" si="25"/>
        <v>0</v>
      </c>
      <c r="U26" s="6">
        <f t="shared" si="26"/>
        <v>0</v>
      </c>
      <c r="V26" s="6">
        <f t="shared" si="27"/>
        <v>0</v>
      </c>
      <c r="W26" s="6">
        <f t="shared" si="28"/>
        <v>0</v>
      </c>
      <c r="X26" s="31">
        <f t="shared" si="29"/>
        <v>1</v>
      </c>
    </row>
    <row r="27" spans="1:24" ht="15" hidden="1" thickBot="1" x14ac:dyDescent="0.25">
      <c r="A27" s="59">
        <v>0</v>
      </c>
      <c r="B27" s="55" t="s">
        <v>18</v>
      </c>
      <c r="C27" s="55" t="s">
        <v>110</v>
      </c>
      <c r="D27" s="55" t="s">
        <v>117</v>
      </c>
      <c r="E27" s="55">
        <v>2.5</v>
      </c>
      <c r="F27" s="55">
        <v>180</v>
      </c>
      <c r="G27" s="55">
        <v>9</v>
      </c>
      <c r="H27" s="55">
        <v>210</v>
      </c>
      <c r="I27" s="55">
        <v>2</v>
      </c>
      <c r="J27" s="55">
        <v>0</v>
      </c>
      <c r="K27" s="55">
        <v>4</v>
      </c>
      <c r="L27" s="57">
        <f t="shared" si="17"/>
        <v>0</v>
      </c>
      <c r="M27" s="57">
        <f t="shared" si="18"/>
        <v>0</v>
      </c>
      <c r="N27" s="57">
        <f t="shared" si="19"/>
        <v>0</v>
      </c>
      <c r="O27" s="57">
        <f t="shared" si="20"/>
        <v>0</v>
      </c>
      <c r="P27" s="57">
        <f t="shared" si="21"/>
        <v>0</v>
      </c>
      <c r="Q27" s="57">
        <f t="shared" si="22"/>
        <v>0</v>
      </c>
      <c r="R27" s="58">
        <f t="shared" si="23"/>
        <v>0</v>
      </c>
      <c r="S27" s="58">
        <f t="shared" si="24"/>
        <v>0</v>
      </c>
      <c r="T27" s="58">
        <f t="shared" si="25"/>
        <v>0</v>
      </c>
      <c r="U27" s="58">
        <f t="shared" si="26"/>
        <v>0</v>
      </c>
      <c r="V27" s="58">
        <f t="shared" si="27"/>
        <v>0</v>
      </c>
      <c r="W27" s="58">
        <f t="shared" si="28"/>
        <v>0</v>
      </c>
      <c r="X27" s="45">
        <f t="shared" si="29"/>
        <v>1</v>
      </c>
    </row>
    <row r="28" spans="1:24" ht="15" hidden="1" thickBot="1" x14ac:dyDescent="0.25">
      <c r="A28" s="59">
        <v>0</v>
      </c>
      <c r="B28" s="55" t="s">
        <v>3</v>
      </c>
      <c r="C28" s="55" t="s">
        <v>110</v>
      </c>
      <c r="D28" s="55" t="s">
        <v>63</v>
      </c>
      <c r="E28" s="55">
        <v>6</v>
      </c>
      <c r="F28" s="55">
        <v>150</v>
      </c>
      <c r="G28" s="55">
        <v>8</v>
      </c>
      <c r="H28" s="55">
        <v>50</v>
      </c>
      <c r="I28" s="55">
        <v>0</v>
      </c>
      <c r="J28" s="55">
        <v>0</v>
      </c>
      <c r="K28" s="55">
        <v>2</v>
      </c>
      <c r="L28" s="57">
        <f t="shared" si="17"/>
        <v>0</v>
      </c>
      <c r="M28" s="57">
        <f t="shared" si="18"/>
        <v>0</v>
      </c>
      <c r="N28" s="57">
        <f t="shared" si="19"/>
        <v>0</v>
      </c>
      <c r="O28" s="57">
        <f t="shared" si="20"/>
        <v>0</v>
      </c>
      <c r="P28" s="57">
        <f t="shared" si="21"/>
        <v>0</v>
      </c>
      <c r="Q28" s="57">
        <f t="shared" si="22"/>
        <v>0</v>
      </c>
      <c r="R28" s="58">
        <f t="shared" si="23"/>
        <v>0</v>
      </c>
      <c r="S28" s="58">
        <f t="shared" si="24"/>
        <v>0</v>
      </c>
      <c r="T28" s="58">
        <f t="shared" si="25"/>
        <v>0</v>
      </c>
      <c r="U28" s="58">
        <f t="shared" si="26"/>
        <v>0</v>
      </c>
      <c r="V28" s="58">
        <f t="shared" si="27"/>
        <v>0</v>
      </c>
      <c r="W28" s="58">
        <f t="shared" si="28"/>
        <v>0</v>
      </c>
      <c r="X28" s="45">
        <f t="shared" si="29"/>
        <v>1</v>
      </c>
    </row>
    <row r="29" spans="1:24" ht="13.5" hidden="1" thickBot="1" x14ac:dyDescent="0.25">
      <c r="A29" s="12">
        <v>0</v>
      </c>
      <c r="B29" s="11" t="s">
        <v>3</v>
      </c>
      <c r="C29" s="11" t="s">
        <v>110</v>
      </c>
      <c r="D29" s="11" t="s">
        <v>62</v>
      </c>
      <c r="E29" s="5">
        <v>6</v>
      </c>
      <c r="F29" s="5">
        <v>160</v>
      </c>
      <c r="G29" s="5">
        <v>9</v>
      </c>
      <c r="H29" s="5">
        <v>35</v>
      </c>
      <c r="I29" s="5">
        <v>2</v>
      </c>
      <c r="J29" s="5">
        <v>2</v>
      </c>
      <c r="K29" s="5">
        <v>2</v>
      </c>
      <c r="L29" s="22">
        <f t="shared" si="17"/>
        <v>0</v>
      </c>
      <c r="M29" s="22">
        <f t="shared" si="18"/>
        <v>0</v>
      </c>
      <c r="N29" s="22">
        <f t="shared" si="19"/>
        <v>0</v>
      </c>
      <c r="O29" s="22">
        <f t="shared" si="20"/>
        <v>0</v>
      </c>
      <c r="P29" s="22">
        <f t="shared" si="21"/>
        <v>0</v>
      </c>
      <c r="Q29" s="22">
        <f t="shared" si="22"/>
        <v>0</v>
      </c>
      <c r="R29" s="6">
        <f t="shared" si="23"/>
        <v>0</v>
      </c>
      <c r="S29" s="6">
        <f t="shared" si="24"/>
        <v>0</v>
      </c>
      <c r="T29" s="6">
        <f t="shared" si="25"/>
        <v>0</v>
      </c>
      <c r="U29" s="6">
        <f t="shared" si="26"/>
        <v>0</v>
      </c>
      <c r="V29" s="6">
        <f t="shared" si="27"/>
        <v>0</v>
      </c>
      <c r="W29" s="6">
        <f t="shared" si="28"/>
        <v>0</v>
      </c>
      <c r="X29" s="31">
        <f t="shared" si="29"/>
        <v>1</v>
      </c>
    </row>
    <row r="30" spans="1:24" ht="15" thickBot="1" x14ac:dyDescent="0.25">
      <c r="A30" s="59">
        <v>0.5</v>
      </c>
      <c r="B30" s="55" t="s">
        <v>3</v>
      </c>
      <c r="C30" s="55" t="s">
        <v>110</v>
      </c>
      <c r="D30" s="55" t="s">
        <v>132</v>
      </c>
      <c r="E30" s="55">
        <v>9</v>
      </c>
      <c r="F30" s="55">
        <v>140</v>
      </c>
      <c r="G30" s="55">
        <v>5</v>
      </c>
      <c r="H30" s="55">
        <v>170</v>
      </c>
      <c r="I30" s="55">
        <v>2</v>
      </c>
      <c r="J30" s="55">
        <v>5</v>
      </c>
      <c r="K30" s="55">
        <v>2</v>
      </c>
      <c r="L30" s="57">
        <f t="shared" si="17"/>
        <v>210</v>
      </c>
      <c r="M30" s="57">
        <f t="shared" si="18"/>
        <v>7.5</v>
      </c>
      <c r="N30" s="57">
        <f t="shared" si="19"/>
        <v>255</v>
      </c>
      <c r="O30" s="57">
        <f t="shared" si="20"/>
        <v>3</v>
      </c>
      <c r="P30" s="57">
        <f t="shared" si="21"/>
        <v>7.5</v>
      </c>
      <c r="Q30" s="57">
        <f t="shared" si="22"/>
        <v>3</v>
      </c>
      <c r="R30" s="58">
        <f t="shared" si="23"/>
        <v>0.105</v>
      </c>
      <c r="S30" s="58">
        <f t="shared" si="24"/>
        <v>0.12295081967213115</v>
      </c>
      <c r="T30" s="58">
        <f t="shared" si="25"/>
        <v>0.1275</v>
      </c>
      <c r="U30" s="58">
        <f t="shared" si="26"/>
        <v>0.12</v>
      </c>
      <c r="V30" s="58">
        <f t="shared" si="27"/>
        <v>0.19736842105263158</v>
      </c>
      <c r="W30" s="58">
        <f t="shared" si="28"/>
        <v>0.05</v>
      </c>
      <c r="X30" s="45">
        <f t="shared" si="29"/>
        <v>0</v>
      </c>
    </row>
    <row r="31" spans="1:24" ht="13.5" thickBot="1" x14ac:dyDescent="0.25">
      <c r="A31" s="12">
        <v>1</v>
      </c>
      <c r="B31" s="11" t="s">
        <v>3</v>
      </c>
      <c r="C31" s="11" t="s">
        <v>110</v>
      </c>
      <c r="D31" s="11" t="s">
        <v>133</v>
      </c>
      <c r="E31" s="5">
        <v>9</v>
      </c>
      <c r="F31" s="5">
        <v>120</v>
      </c>
      <c r="G31" s="5">
        <v>4</v>
      </c>
      <c r="H31" s="5">
        <v>150</v>
      </c>
      <c r="I31" s="5">
        <v>3</v>
      </c>
      <c r="J31" s="5">
        <v>0</v>
      </c>
      <c r="K31" s="5">
        <v>3</v>
      </c>
      <c r="L31" s="22">
        <f t="shared" si="17"/>
        <v>360</v>
      </c>
      <c r="M31" s="22">
        <f t="shared" si="18"/>
        <v>12</v>
      </c>
      <c r="N31" s="22">
        <f t="shared" si="19"/>
        <v>450</v>
      </c>
      <c r="O31" s="22">
        <f t="shared" si="20"/>
        <v>9</v>
      </c>
      <c r="P31" s="22">
        <f t="shared" si="21"/>
        <v>0</v>
      </c>
      <c r="Q31" s="22">
        <f t="shared" si="22"/>
        <v>9</v>
      </c>
      <c r="R31" s="6">
        <f t="shared" si="23"/>
        <v>0.18</v>
      </c>
      <c r="S31" s="6">
        <f t="shared" si="24"/>
        <v>0.19672131147540983</v>
      </c>
      <c r="T31" s="6">
        <f t="shared" si="25"/>
        <v>0.22500000000000001</v>
      </c>
      <c r="U31" s="6">
        <f t="shared" si="26"/>
        <v>0.36</v>
      </c>
      <c r="V31" s="6">
        <f t="shared" si="27"/>
        <v>0</v>
      </c>
      <c r="W31" s="6">
        <f t="shared" si="28"/>
        <v>0.15</v>
      </c>
      <c r="X31" s="31">
        <f t="shared" si="29"/>
        <v>0</v>
      </c>
    </row>
    <row r="32" spans="1:24" ht="15" hidden="1" thickBot="1" x14ac:dyDescent="0.25">
      <c r="A32" s="59">
        <v>0</v>
      </c>
      <c r="B32" s="55" t="s">
        <v>3</v>
      </c>
      <c r="C32" s="55" t="s">
        <v>110</v>
      </c>
      <c r="D32" s="55" t="s">
        <v>118</v>
      </c>
      <c r="E32" s="55">
        <v>9</v>
      </c>
      <c r="F32" s="55">
        <v>140</v>
      </c>
      <c r="G32" s="55">
        <v>6</v>
      </c>
      <c r="H32" s="55">
        <v>240</v>
      </c>
      <c r="I32" s="55">
        <v>2</v>
      </c>
      <c r="J32" s="55">
        <v>2</v>
      </c>
      <c r="K32" s="55">
        <v>3</v>
      </c>
      <c r="L32" s="57">
        <f t="shared" si="17"/>
        <v>0</v>
      </c>
      <c r="M32" s="57">
        <f t="shared" si="18"/>
        <v>0</v>
      </c>
      <c r="N32" s="57">
        <f t="shared" si="19"/>
        <v>0</v>
      </c>
      <c r="O32" s="57">
        <f t="shared" si="20"/>
        <v>0</v>
      </c>
      <c r="P32" s="57">
        <f t="shared" si="21"/>
        <v>0</v>
      </c>
      <c r="Q32" s="57">
        <f t="shared" si="22"/>
        <v>0</v>
      </c>
      <c r="R32" s="58">
        <f t="shared" si="23"/>
        <v>0</v>
      </c>
      <c r="S32" s="58">
        <f t="shared" si="24"/>
        <v>0</v>
      </c>
      <c r="T32" s="58">
        <f t="shared" si="25"/>
        <v>0</v>
      </c>
      <c r="U32" s="58">
        <f t="shared" si="26"/>
        <v>0</v>
      </c>
      <c r="V32" s="58">
        <f t="shared" si="27"/>
        <v>0</v>
      </c>
      <c r="W32" s="58">
        <f t="shared" si="28"/>
        <v>0</v>
      </c>
      <c r="X32" s="45">
        <f t="shared" si="29"/>
        <v>1</v>
      </c>
    </row>
    <row r="33" spans="1:24" ht="15" hidden="1" thickBot="1" x14ac:dyDescent="0.25">
      <c r="A33" s="59">
        <v>0</v>
      </c>
      <c r="B33" s="55" t="s">
        <v>18</v>
      </c>
      <c r="C33" s="55" t="s">
        <v>111</v>
      </c>
      <c r="D33" s="55" t="s">
        <v>102</v>
      </c>
      <c r="E33" s="55">
        <v>15</v>
      </c>
      <c r="F33" s="55">
        <v>180</v>
      </c>
      <c r="G33" s="55">
        <v>14</v>
      </c>
      <c r="H33" s="55">
        <v>20</v>
      </c>
      <c r="I33" s="55">
        <v>1</v>
      </c>
      <c r="J33" s="55">
        <v>2</v>
      </c>
      <c r="K33" s="55">
        <v>6</v>
      </c>
      <c r="L33" s="57">
        <f t="shared" si="17"/>
        <v>0</v>
      </c>
      <c r="M33" s="57">
        <f t="shared" si="18"/>
        <v>0</v>
      </c>
      <c r="N33" s="57">
        <f t="shared" si="19"/>
        <v>0</v>
      </c>
      <c r="O33" s="57">
        <f t="shared" si="20"/>
        <v>0</v>
      </c>
      <c r="P33" s="57">
        <f t="shared" si="21"/>
        <v>0</v>
      </c>
      <c r="Q33" s="57">
        <f t="shared" si="22"/>
        <v>0</v>
      </c>
      <c r="R33" s="58">
        <f t="shared" si="23"/>
        <v>0</v>
      </c>
      <c r="S33" s="58">
        <f t="shared" si="24"/>
        <v>0</v>
      </c>
      <c r="T33" s="58">
        <f t="shared" si="25"/>
        <v>0</v>
      </c>
      <c r="U33" s="58">
        <f t="shared" si="26"/>
        <v>0</v>
      </c>
      <c r="V33" s="58">
        <f t="shared" si="27"/>
        <v>0</v>
      </c>
      <c r="W33" s="58">
        <f t="shared" si="28"/>
        <v>0</v>
      </c>
      <c r="X33" s="45">
        <f t="shared" si="29"/>
        <v>1</v>
      </c>
    </row>
    <row r="34" spans="1:24" ht="13.5" hidden="1" thickBot="1" x14ac:dyDescent="0.25">
      <c r="A34" s="12">
        <v>0</v>
      </c>
      <c r="B34" s="11" t="s">
        <v>18</v>
      </c>
      <c r="C34" s="11" t="s">
        <v>111</v>
      </c>
      <c r="D34" s="11" t="s">
        <v>30</v>
      </c>
      <c r="E34" s="5">
        <v>8</v>
      </c>
      <c r="F34" s="5">
        <v>180</v>
      </c>
      <c r="G34" s="5">
        <v>18</v>
      </c>
      <c r="H34" s="5">
        <v>0</v>
      </c>
      <c r="I34" s="5">
        <v>3</v>
      </c>
      <c r="J34" s="5">
        <v>1</v>
      </c>
      <c r="K34" s="5">
        <v>4</v>
      </c>
      <c r="L34" s="22">
        <f t="shared" si="17"/>
        <v>0</v>
      </c>
      <c r="M34" s="22">
        <f t="shared" si="18"/>
        <v>0</v>
      </c>
      <c r="N34" s="22">
        <f t="shared" si="19"/>
        <v>0</v>
      </c>
      <c r="O34" s="22">
        <f t="shared" si="20"/>
        <v>0</v>
      </c>
      <c r="P34" s="22">
        <f t="shared" si="21"/>
        <v>0</v>
      </c>
      <c r="Q34" s="22">
        <f t="shared" si="22"/>
        <v>0</v>
      </c>
      <c r="R34" s="6">
        <f t="shared" si="23"/>
        <v>0</v>
      </c>
      <c r="S34" s="6">
        <f t="shared" si="24"/>
        <v>0</v>
      </c>
      <c r="T34" s="6">
        <f t="shared" si="25"/>
        <v>0</v>
      </c>
      <c r="U34" s="6">
        <f t="shared" si="26"/>
        <v>0</v>
      </c>
      <c r="V34" s="6">
        <f t="shared" si="27"/>
        <v>0</v>
      </c>
      <c r="W34" s="6">
        <f t="shared" si="28"/>
        <v>0</v>
      </c>
      <c r="X34" s="31">
        <f t="shared" si="29"/>
        <v>1</v>
      </c>
    </row>
    <row r="35" spans="1:24" ht="13.5" thickBot="1" x14ac:dyDescent="0.25">
      <c r="A35" s="12">
        <v>0.75</v>
      </c>
      <c r="B35" s="63" t="s">
        <v>18</v>
      </c>
      <c r="C35" s="63" t="s">
        <v>111</v>
      </c>
      <c r="D35" s="63" t="s">
        <v>150</v>
      </c>
      <c r="E35" s="5">
        <v>15</v>
      </c>
      <c r="F35" s="5">
        <v>160</v>
      </c>
      <c r="G35" s="5">
        <v>10</v>
      </c>
      <c r="H35" s="5">
        <v>70</v>
      </c>
      <c r="I35" s="5">
        <v>1</v>
      </c>
      <c r="J35" s="5">
        <v>10</v>
      </c>
      <c r="K35" s="5">
        <v>5</v>
      </c>
      <c r="L35" s="22">
        <f t="shared" si="17"/>
        <v>600</v>
      </c>
      <c r="M35" s="22">
        <f t="shared" si="18"/>
        <v>37.5</v>
      </c>
      <c r="N35" s="22">
        <f t="shared" si="19"/>
        <v>262.5</v>
      </c>
      <c r="O35" s="22">
        <f t="shared" si="20"/>
        <v>3.75</v>
      </c>
      <c r="P35" s="22">
        <f t="shared" si="21"/>
        <v>37.5</v>
      </c>
      <c r="Q35" s="22">
        <f t="shared" si="22"/>
        <v>18.75</v>
      </c>
      <c r="R35" s="6">
        <f t="shared" si="23"/>
        <v>0.3</v>
      </c>
      <c r="S35" s="6">
        <f t="shared" si="24"/>
        <v>0.61475409836065575</v>
      </c>
      <c r="T35" s="6">
        <f t="shared" si="25"/>
        <v>0.13125000000000001</v>
      </c>
      <c r="U35" s="6">
        <f t="shared" si="26"/>
        <v>0.15</v>
      </c>
      <c r="V35" s="6">
        <f t="shared" si="27"/>
        <v>0.98684210526315785</v>
      </c>
      <c r="W35" s="6">
        <f t="shared" si="28"/>
        <v>0.3125</v>
      </c>
      <c r="X35" s="31">
        <f t="shared" si="29"/>
        <v>0</v>
      </c>
    </row>
    <row r="36" spans="1:24" ht="13.5" hidden="1" thickBot="1" x14ac:dyDescent="0.25">
      <c r="A36" s="12">
        <v>0</v>
      </c>
      <c r="B36" s="11" t="s">
        <v>18</v>
      </c>
      <c r="C36" s="11" t="s">
        <v>112</v>
      </c>
      <c r="D36" s="11" t="s">
        <v>31</v>
      </c>
      <c r="E36" s="5">
        <v>3</v>
      </c>
      <c r="F36" s="5">
        <v>80</v>
      </c>
      <c r="G36" s="5">
        <v>2</v>
      </c>
      <c r="H36" s="5">
        <v>630</v>
      </c>
      <c r="I36" s="5">
        <v>0</v>
      </c>
      <c r="J36" s="5">
        <v>1</v>
      </c>
      <c r="K36" s="5">
        <v>13</v>
      </c>
      <c r="L36" s="22">
        <f t="shared" si="17"/>
        <v>0</v>
      </c>
      <c r="M36" s="22">
        <f t="shared" si="18"/>
        <v>0</v>
      </c>
      <c r="N36" s="22">
        <f t="shared" si="19"/>
        <v>0</v>
      </c>
      <c r="O36" s="22">
        <f t="shared" si="20"/>
        <v>0</v>
      </c>
      <c r="P36" s="22">
        <f t="shared" si="21"/>
        <v>0</v>
      </c>
      <c r="Q36" s="22">
        <f t="shared" si="22"/>
        <v>0</v>
      </c>
      <c r="R36" s="6">
        <f t="shared" si="23"/>
        <v>0</v>
      </c>
      <c r="S36" s="6">
        <f t="shared" si="24"/>
        <v>0</v>
      </c>
      <c r="T36" s="6">
        <f t="shared" si="25"/>
        <v>0</v>
      </c>
      <c r="U36" s="6">
        <f t="shared" si="26"/>
        <v>0</v>
      </c>
      <c r="V36" s="6">
        <f t="shared" si="27"/>
        <v>0</v>
      </c>
      <c r="W36" s="6">
        <f t="shared" si="28"/>
        <v>0</v>
      </c>
      <c r="X36" s="31">
        <f t="shared" si="29"/>
        <v>1</v>
      </c>
    </row>
    <row r="37" spans="1:24" ht="15" hidden="1" thickBot="1" x14ac:dyDescent="0.25">
      <c r="A37" s="59">
        <v>0</v>
      </c>
      <c r="B37" s="55" t="s">
        <v>18</v>
      </c>
      <c r="C37" s="55" t="s">
        <v>112</v>
      </c>
      <c r="D37" s="55" t="s">
        <v>134</v>
      </c>
      <c r="E37" s="55">
        <v>4</v>
      </c>
      <c r="F37" s="55">
        <v>60</v>
      </c>
      <c r="G37" s="55">
        <v>0</v>
      </c>
      <c r="H37" s="55">
        <v>270</v>
      </c>
      <c r="I37" s="55">
        <v>0</v>
      </c>
      <c r="J37" s="55">
        <v>5</v>
      </c>
      <c r="K37" s="55">
        <v>11</v>
      </c>
      <c r="L37" s="57">
        <f t="shared" si="17"/>
        <v>0</v>
      </c>
      <c r="M37" s="57">
        <f t="shared" si="18"/>
        <v>0</v>
      </c>
      <c r="N37" s="57">
        <f t="shared" si="19"/>
        <v>0</v>
      </c>
      <c r="O37" s="57">
        <f t="shared" si="20"/>
        <v>0</v>
      </c>
      <c r="P37" s="57">
        <f t="shared" si="21"/>
        <v>0</v>
      </c>
      <c r="Q37" s="57">
        <f t="shared" si="22"/>
        <v>0</v>
      </c>
      <c r="R37" s="58">
        <f t="shared" si="23"/>
        <v>0</v>
      </c>
      <c r="S37" s="58">
        <f t="shared" si="24"/>
        <v>0</v>
      </c>
      <c r="T37" s="58">
        <f t="shared" si="25"/>
        <v>0</v>
      </c>
      <c r="U37" s="58">
        <f t="shared" si="26"/>
        <v>0</v>
      </c>
      <c r="V37" s="58">
        <f t="shared" si="27"/>
        <v>0</v>
      </c>
      <c r="W37" s="58">
        <f t="shared" si="28"/>
        <v>0</v>
      </c>
      <c r="X37" s="45">
        <f t="shared" si="29"/>
        <v>1</v>
      </c>
    </row>
    <row r="38" spans="1:24" ht="13.5" thickBot="1" x14ac:dyDescent="0.25">
      <c r="A38" s="12">
        <v>1</v>
      </c>
      <c r="B38" s="11" t="s">
        <v>18</v>
      </c>
      <c r="C38" s="11" t="s">
        <v>112</v>
      </c>
      <c r="D38" s="11" t="s">
        <v>135</v>
      </c>
      <c r="E38" s="5">
        <v>4</v>
      </c>
      <c r="F38" s="5">
        <v>60</v>
      </c>
      <c r="G38" s="5">
        <v>0</v>
      </c>
      <c r="H38" s="5">
        <v>270</v>
      </c>
      <c r="I38" s="5">
        <v>0</v>
      </c>
      <c r="J38" s="5">
        <v>5</v>
      </c>
      <c r="K38" s="5">
        <v>11</v>
      </c>
      <c r="L38" s="22">
        <f t="shared" si="17"/>
        <v>80</v>
      </c>
      <c r="M38" s="22">
        <f t="shared" si="18"/>
        <v>0</v>
      </c>
      <c r="N38" s="22">
        <f t="shared" si="19"/>
        <v>360</v>
      </c>
      <c r="O38" s="22">
        <f t="shared" si="20"/>
        <v>0</v>
      </c>
      <c r="P38" s="22">
        <f t="shared" si="21"/>
        <v>6.666666666666667</v>
      </c>
      <c r="Q38" s="22">
        <f t="shared" si="22"/>
        <v>14.666666666666666</v>
      </c>
      <c r="R38" s="6">
        <f t="shared" si="23"/>
        <v>0.04</v>
      </c>
      <c r="S38" s="6">
        <f t="shared" si="24"/>
        <v>0</v>
      </c>
      <c r="T38" s="6">
        <f t="shared" si="25"/>
        <v>0.18</v>
      </c>
      <c r="U38" s="6">
        <f t="shared" si="26"/>
        <v>0</v>
      </c>
      <c r="V38" s="6">
        <f t="shared" si="27"/>
        <v>0.17543859649122809</v>
      </c>
      <c r="W38" s="6">
        <f t="shared" si="28"/>
        <v>0.24444444444444444</v>
      </c>
      <c r="X38" s="31">
        <f t="shared" si="29"/>
        <v>0</v>
      </c>
    </row>
    <row r="39" spans="1:24" ht="14.25" x14ac:dyDescent="0.2">
      <c r="A39" s="42" t="s">
        <v>24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51">
        <f t="shared" ref="L39:Q39" si="30">SUM(L20:L38)</f>
        <v>1250</v>
      </c>
      <c r="M39" s="51">
        <f t="shared" si="30"/>
        <v>57</v>
      </c>
      <c r="N39" s="51">
        <f t="shared" si="30"/>
        <v>1327.5</v>
      </c>
      <c r="O39" s="51">
        <f t="shared" si="30"/>
        <v>15.75</v>
      </c>
      <c r="P39" s="51">
        <f t="shared" si="30"/>
        <v>51.666666666666664</v>
      </c>
      <c r="Q39" s="51">
        <f t="shared" si="30"/>
        <v>45.416666666666664</v>
      </c>
      <c r="R39" s="62">
        <f t="shared" ref="R39:W39" si="31">SUM(R25:R38)</f>
        <v>0.625</v>
      </c>
      <c r="S39" s="62">
        <f t="shared" si="31"/>
        <v>0.93442622950819676</v>
      </c>
      <c r="T39" s="62">
        <f t="shared" si="31"/>
        <v>0.66375000000000006</v>
      </c>
      <c r="U39" s="62">
        <f t="shared" si="31"/>
        <v>0.63</v>
      </c>
      <c r="V39" s="62">
        <f t="shared" si="31"/>
        <v>1.3596491228070176</v>
      </c>
      <c r="W39" s="62">
        <f t="shared" si="31"/>
        <v>0.75694444444444442</v>
      </c>
      <c r="X39" s="43"/>
    </row>
    <row r="40" spans="1:24" ht="15" thickBo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62">
        <f>L39/2000</f>
        <v>0.625</v>
      </c>
      <c r="M40" s="62">
        <f>M39/61</f>
        <v>0.93442622950819676</v>
      </c>
      <c r="N40" s="62">
        <f>N39/2000</f>
        <v>0.66374999999999995</v>
      </c>
      <c r="O40" s="62">
        <f>O39/25</f>
        <v>0.63</v>
      </c>
      <c r="P40" s="62">
        <f>P39/38</f>
        <v>1.3596491228070176</v>
      </c>
      <c r="Q40" s="62">
        <f>Q39/60</f>
        <v>0.75694444444444442</v>
      </c>
      <c r="R40" s="42"/>
      <c r="S40" s="42"/>
      <c r="T40" s="42"/>
      <c r="U40" s="42"/>
      <c r="V40" s="42"/>
      <c r="W40" s="42"/>
      <c r="X40" s="43"/>
    </row>
    <row r="41" spans="1:24" ht="15" thickBot="1" x14ac:dyDescent="0.25">
      <c r="A41" s="53" t="s">
        <v>37</v>
      </c>
      <c r="B41" s="47">
        <v>3</v>
      </c>
      <c r="C41" s="42" t="s">
        <v>104</v>
      </c>
      <c r="D41" s="42"/>
      <c r="E41" s="42"/>
      <c r="F41" s="42"/>
      <c r="G41" s="42"/>
      <c r="H41" s="42"/>
      <c r="I41" s="42"/>
      <c r="J41" s="42"/>
      <c r="K41" s="42"/>
      <c r="L41" s="51"/>
      <c r="M41" s="51"/>
      <c r="N41" s="51"/>
      <c r="O41" s="51"/>
      <c r="P41" s="51"/>
      <c r="Q41" s="51"/>
      <c r="R41" s="42"/>
      <c r="S41" s="42"/>
      <c r="T41" s="42"/>
      <c r="U41" s="42"/>
      <c r="V41" s="42"/>
      <c r="W41" s="42"/>
      <c r="X41" s="43"/>
    </row>
    <row r="42" spans="1:24" ht="13.5" hidden="1" thickBot="1" x14ac:dyDescent="0.25">
      <c r="A42" s="12"/>
      <c r="B42" s="11" t="s">
        <v>18</v>
      </c>
      <c r="C42" s="11" t="s">
        <v>114</v>
      </c>
      <c r="D42" s="11" t="s">
        <v>38</v>
      </c>
      <c r="E42" s="5">
        <v>2</v>
      </c>
      <c r="F42" s="5">
        <v>360</v>
      </c>
      <c r="G42" s="5">
        <v>2</v>
      </c>
      <c r="H42" s="5">
        <v>410</v>
      </c>
      <c r="I42" s="5">
        <v>3</v>
      </c>
      <c r="J42" s="5">
        <v>13</v>
      </c>
      <c r="K42" s="5">
        <v>16</v>
      </c>
      <c r="L42" s="22">
        <f t="shared" ref="L42:L68" si="32">F42*E42*A42/($B$4*$B$41)</f>
        <v>0</v>
      </c>
      <c r="M42" s="22">
        <f t="shared" ref="M42:M68" si="33">G42*E42*A42/($B$4*$B$41)</f>
        <v>0</v>
      </c>
      <c r="N42" s="22">
        <f t="shared" ref="N42:N68" si="34">H42*E42*A42/($B$4*$B$41)</f>
        <v>0</v>
      </c>
      <c r="O42" s="22">
        <f t="shared" ref="O42:O68" si="35">I42*E42*A42/($B$4*$B$41)</f>
        <v>0</v>
      </c>
      <c r="P42" s="22">
        <f t="shared" ref="P42:P68" si="36">J42*E42*A42/($B$4*$B$41)</f>
        <v>0</v>
      </c>
      <c r="Q42" s="22">
        <f t="shared" ref="Q42:Q68" si="37">K42*E42*A42/($B$4*$B$41)</f>
        <v>0</v>
      </c>
      <c r="R42" s="6">
        <f t="shared" ref="R42:R68" si="38">L42/$F$3</f>
        <v>0</v>
      </c>
      <c r="S42" s="6">
        <f t="shared" ref="S42:S68" si="39">M42/$G$3</f>
        <v>0</v>
      </c>
      <c r="T42" s="6">
        <f t="shared" ref="T42:T68" si="40">N42/$H$3</f>
        <v>0</v>
      </c>
      <c r="U42" s="6">
        <f t="shared" ref="U42:U68" si="41">O42/$I$3</f>
        <v>0</v>
      </c>
      <c r="V42" s="6">
        <f t="shared" ref="V42:V68" si="42">P42/$J$3</f>
        <v>0</v>
      </c>
      <c r="W42" s="6">
        <f t="shared" ref="W42:W68" si="43">Q42/$K$3</f>
        <v>0</v>
      </c>
      <c r="X42" s="31">
        <f t="shared" ref="X42:X68" si="44">IF(A42=0,1,0)</f>
        <v>1</v>
      </c>
    </row>
    <row r="43" spans="1:24" ht="13.5" hidden="1" thickBot="1" x14ac:dyDescent="0.25">
      <c r="A43" s="27"/>
      <c r="B43" s="11" t="s">
        <v>18</v>
      </c>
      <c r="C43" s="11" t="s">
        <v>114</v>
      </c>
      <c r="D43" s="11" t="s">
        <v>39</v>
      </c>
      <c r="E43" s="5"/>
      <c r="F43" s="5"/>
      <c r="G43" s="5"/>
      <c r="H43" s="5"/>
      <c r="I43" s="5"/>
      <c r="J43" s="5"/>
      <c r="K43" s="5"/>
      <c r="L43" s="22">
        <f t="shared" si="32"/>
        <v>0</v>
      </c>
      <c r="M43" s="22">
        <f t="shared" si="33"/>
        <v>0</v>
      </c>
      <c r="N43" s="22">
        <f t="shared" si="34"/>
        <v>0</v>
      </c>
      <c r="O43" s="22">
        <f t="shared" si="35"/>
        <v>0</v>
      </c>
      <c r="P43" s="22">
        <f t="shared" si="36"/>
        <v>0</v>
      </c>
      <c r="Q43" s="22">
        <f t="shared" si="37"/>
        <v>0</v>
      </c>
      <c r="R43" s="6">
        <f t="shared" si="38"/>
        <v>0</v>
      </c>
      <c r="S43" s="6">
        <f t="shared" si="39"/>
        <v>0</v>
      </c>
      <c r="T43" s="6">
        <f t="shared" si="40"/>
        <v>0</v>
      </c>
      <c r="U43" s="6">
        <f t="shared" si="41"/>
        <v>0</v>
      </c>
      <c r="V43" s="6">
        <f t="shared" si="42"/>
        <v>0</v>
      </c>
      <c r="W43" s="6">
        <f t="shared" si="43"/>
        <v>0</v>
      </c>
      <c r="X43" s="31">
        <f t="shared" si="44"/>
        <v>1</v>
      </c>
    </row>
    <row r="44" spans="1:24" ht="13.5" hidden="1" thickBot="1" x14ac:dyDescent="0.25">
      <c r="A44" s="12"/>
      <c r="B44" s="11" t="s">
        <v>18</v>
      </c>
      <c r="C44" s="11" t="s">
        <v>114</v>
      </c>
      <c r="D44" s="11" t="s">
        <v>49</v>
      </c>
      <c r="E44" s="5">
        <v>2</v>
      </c>
      <c r="F44" s="5">
        <v>350</v>
      </c>
      <c r="G44" s="5">
        <v>2.5</v>
      </c>
      <c r="H44" s="5">
        <v>460</v>
      </c>
      <c r="I44" s="5">
        <v>7</v>
      </c>
      <c r="J44" s="5">
        <v>15</v>
      </c>
      <c r="K44" s="5">
        <v>20</v>
      </c>
      <c r="L44" s="22">
        <f t="shared" si="32"/>
        <v>0</v>
      </c>
      <c r="M44" s="22">
        <f t="shared" si="33"/>
        <v>0</v>
      </c>
      <c r="N44" s="22">
        <f t="shared" si="34"/>
        <v>0</v>
      </c>
      <c r="O44" s="22">
        <f t="shared" si="35"/>
        <v>0</v>
      </c>
      <c r="P44" s="22">
        <f t="shared" si="36"/>
        <v>0</v>
      </c>
      <c r="Q44" s="22">
        <f t="shared" si="37"/>
        <v>0</v>
      </c>
      <c r="R44" s="6">
        <f t="shared" si="38"/>
        <v>0</v>
      </c>
      <c r="S44" s="6">
        <f t="shared" si="39"/>
        <v>0</v>
      </c>
      <c r="T44" s="6">
        <f t="shared" si="40"/>
        <v>0</v>
      </c>
      <c r="U44" s="6">
        <f t="shared" si="41"/>
        <v>0</v>
      </c>
      <c r="V44" s="6">
        <f t="shared" si="42"/>
        <v>0</v>
      </c>
      <c r="W44" s="6">
        <f t="shared" si="43"/>
        <v>0</v>
      </c>
      <c r="X44" s="31">
        <f t="shared" si="44"/>
        <v>1</v>
      </c>
    </row>
    <row r="45" spans="1:24" ht="13.5" hidden="1" thickBot="1" x14ac:dyDescent="0.25">
      <c r="A45" s="12"/>
      <c r="B45" s="11" t="s">
        <v>18</v>
      </c>
      <c r="C45" s="11" t="s">
        <v>114</v>
      </c>
      <c r="D45" s="11" t="s">
        <v>40</v>
      </c>
      <c r="E45" s="5">
        <v>2</v>
      </c>
      <c r="F45" s="5">
        <v>250</v>
      </c>
      <c r="G45" s="5">
        <v>3</v>
      </c>
      <c r="H45" s="5">
        <v>420</v>
      </c>
      <c r="I45" s="5">
        <v>3</v>
      </c>
      <c r="J45" s="5">
        <v>5</v>
      </c>
      <c r="K45" s="5">
        <v>14</v>
      </c>
      <c r="L45" s="22">
        <f t="shared" si="32"/>
        <v>0</v>
      </c>
      <c r="M45" s="22">
        <f t="shared" si="33"/>
        <v>0</v>
      </c>
      <c r="N45" s="22">
        <f t="shared" si="34"/>
        <v>0</v>
      </c>
      <c r="O45" s="22">
        <f t="shared" si="35"/>
        <v>0</v>
      </c>
      <c r="P45" s="22">
        <f t="shared" si="36"/>
        <v>0</v>
      </c>
      <c r="Q45" s="22">
        <f t="shared" si="37"/>
        <v>0</v>
      </c>
      <c r="R45" s="6">
        <f t="shared" si="38"/>
        <v>0</v>
      </c>
      <c r="S45" s="6">
        <f t="shared" si="39"/>
        <v>0</v>
      </c>
      <c r="T45" s="6">
        <f t="shared" si="40"/>
        <v>0</v>
      </c>
      <c r="U45" s="6">
        <f t="shared" si="41"/>
        <v>0</v>
      </c>
      <c r="V45" s="6">
        <f t="shared" si="42"/>
        <v>0</v>
      </c>
      <c r="W45" s="6">
        <f t="shared" si="43"/>
        <v>0</v>
      </c>
      <c r="X45" s="31">
        <f t="shared" si="44"/>
        <v>1</v>
      </c>
    </row>
    <row r="46" spans="1:24" ht="13.5" hidden="1" thickBot="1" x14ac:dyDescent="0.25">
      <c r="A46" s="12"/>
      <c r="B46" s="11" t="s">
        <v>18</v>
      </c>
      <c r="C46" s="11" t="s">
        <v>114</v>
      </c>
      <c r="D46" s="11" t="s">
        <v>41</v>
      </c>
      <c r="E46" s="5">
        <v>2</v>
      </c>
      <c r="F46" s="5">
        <v>300</v>
      </c>
      <c r="G46" s="5">
        <v>1.5</v>
      </c>
      <c r="H46" s="5">
        <v>480</v>
      </c>
      <c r="I46" s="5">
        <v>2</v>
      </c>
      <c r="J46" s="5">
        <v>7</v>
      </c>
      <c r="K46" s="5">
        <v>10</v>
      </c>
      <c r="L46" s="22">
        <f t="shared" si="32"/>
        <v>0</v>
      </c>
      <c r="M46" s="22">
        <f t="shared" si="33"/>
        <v>0</v>
      </c>
      <c r="N46" s="22">
        <f t="shared" si="34"/>
        <v>0</v>
      </c>
      <c r="O46" s="22">
        <f t="shared" si="35"/>
        <v>0</v>
      </c>
      <c r="P46" s="22">
        <f t="shared" si="36"/>
        <v>0</v>
      </c>
      <c r="Q46" s="22">
        <f t="shared" si="37"/>
        <v>0</v>
      </c>
      <c r="R46" s="6">
        <f t="shared" si="38"/>
        <v>0</v>
      </c>
      <c r="S46" s="6">
        <f t="shared" si="39"/>
        <v>0</v>
      </c>
      <c r="T46" s="6">
        <f t="shared" si="40"/>
        <v>0</v>
      </c>
      <c r="U46" s="6">
        <f t="shared" si="41"/>
        <v>0</v>
      </c>
      <c r="V46" s="6">
        <f t="shared" si="42"/>
        <v>0</v>
      </c>
      <c r="W46" s="6">
        <f t="shared" si="43"/>
        <v>0</v>
      </c>
      <c r="X46" s="31">
        <f t="shared" si="44"/>
        <v>1</v>
      </c>
    </row>
    <row r="47" spans="1:24" ht="13.5" thickBot="1" x14ac:dyDescent="0.25">
      <c r="A47" s="12">
        <v>0.5</v>
      </c>
      <c r="B47" s="11" t="s">
        <v>18</v>
      </c>
      <c r="C47" s="11" t="s">
        <v>114</v>
      </c>
      <c r="D47" s="63" t="s">
        <v>148</v>
      </c>
      <c r="E47" s="5">
        <v>2</v>
      </c>
      <c r="F47" s="5">
        <v>300</v>
      </c>
      <c r="G47" s="5">
        <v>3</v>
      </c>
      <c r="H47" s="5">
        <v>970</v>
      </c>
      <c r="I47" s="5">
        <v>2</v>
      </c>
      <c r="J47" s="5">
        <v>6</v>
      </c>
      <c r="K47" s="5">
        <v>18</v>
      </c>
      <c r="L47" s="22">
        <f t="shared" si="32"/>
        <v>100</v>
      </c>
      <c r="M47" s="22">
        <f t="shared" si="33"/>
        <v>1</v>
      </c>
      <c r="N47" s="22">
        <f t="shared" si="34"/>
        <v>323.33333333333331</v>
      </c>
      <c r="O47" s="22">
        <f t="shared" si="35"/>
        <v>0.66666666666666663</v>
      </c>
      <c r="P47" s="22">
        <f t="shared" si="36"/>
        <v>2</v>
      </c>
      <c r="Q47" s="22">
        <f t="shared" si="37"/>
        <v>6</v>
      </c>
      <c r="R47" s="6">
        <f t="shared" ref="R47:R48" si="45">L47/$F$3</f>
        <v>0.05</v>
      </c>
      <c r="S47" s="6">
        <f t="shared" ref="S47:S48" si="46">M47/$G$3</f>
        <v>1.6393442622950821E-2</v>
      </c>
      <c r="T47" s="6">
        <f t="shared" ref="T47:T48" si="47">N47/$H$3</f>
        <v>0.16166666666666665</v>
      </c>
      <c r="U47" s="6">
        <f t="shared" ref="U47:U48" si="48">O47/$I$3</f>
        <v>2.6666666666666665E-2</v>
      </c>
      <c r="V47" s="6">
        <f t="shared" ref="V47:V48" si="49">P47/$J$3</f>
        <v>5.2631578947368418E-2</v>
      </c>
      <c r="W47" s="6">
        <f t="shared" ref="W47:W48" si="50">Q47/$K$3</f>
        <v>0.1</v>
      </c>
      <c r="X47" s="31">
        <f t="shared" ref="X47:X48" si="51">IF(A47=0,1,0)</f>
        <v>0</v>
      </c>
    </row>
    <row r="48" spans="1:24" ht="13.5" thickBot="1" x14ac:dyDescent="0.25">
      <c r="A48" s="12">
        <v>1</v>
      </c>
      <c r="B48" s="11" t="s">
        <v>18</v>
      </c>
      <c r="C48" s="11" t="s">
        <v>114</v>
      </c>
      <c r="D48" s="63" t="s">
        <v>149</v>
      </c>
      <c r="E48" s="5">
        <v>2</v>
      </c>
      <c r="F48" s="5">
        <v>340</v>
      </c>
      <c r="G48" s="5">
        <v>9</v>
      </c>
      <c r="H48" s="5">
        <v>780</v>
      </c>
      <c r="I48" s="5">
        <v>0</v>
      </c>
      <c r="J48" s="5">
        <v>8</v>
      </c>
      <c r="K48" s="5">
        <v>20</v>
      </c>
      <c r="L48" s="22">
        <f t="shared" si="32"/>
        <v>226.66666666666666</v>
      </c>
      <c r="M48" s="22">
        <f t="shared" si="33"/>
        <v>6</v>
      </c>
      <c r="N48" s="22">
        <f t="shared" si="34"/>
        <v>520</v>
      </c>
      <c r="O48" s="22">
        <f t="shared" si="35"/>
        <v>0</v>
      </c>
      <c r="P48" s="22">
        <f t="shared" si="36"/>
        <v>5.333333333333333</v>
      </c>
      <c r="Q48" s="22">
        <f t="shared" si="37"/>
        <v>13.333333333333334</v>
      </c>
      <c r="R48" s="6">
        <f t="shared" si="45"/>
        <v>0.11333333333333333</v>
      </c>
      <c r="S48" s="6">
        <f t="shared" si="46"/>
        <v>9.8360655737704916E-2</v>
      </c>
      <c r="T48" s="6">
        <f t="shared" si="47"/>
        <v>0.26</v>
      </c>
      <c r="U48" s="6">
        <f t="shared" si="48"/>
        <v>0</v>
      </c>
      <c r="V48" s="6">
        <f t="shared" si="49"/>
        <v>0.14035087719298245</v>
      </c>
      <c r="W48" s="6">
        <f t="shared" si="50"/>
        <v>0.22222222222222224</v>
      </c>
      <c r="X48" s="31">
        <f t="shared" si="51"/>
        <v>0</v>
      </c>
    </row>
    <row r="49" spans="1:24" ht="15" hidden="1" thickBot="1" x14ac:dyDescent="0.25">
      <c r="A49" s="59"/>
      <c r="B49" s="55" t="s">
        <v>18</v>
      </c>
      <c r="C49" s="55" t="s">
        <v>114</v>
      </c>
      <c r="D49" s="55" t="s">
        <v>120</v>
      </c>
      <c r="E49" s="55">
        <v>2</v>
      </c>
      <c r="F49" s="55">
        <v>400</v>
      </c>
      <c r="G49" s="55">
        <v>8</v>
      </c>
      <c r="H49" s="55">
        <v>470</v>
      </c>
      <c r="I49" s="55">
        <v>5</v>
      </c>
      <c r="J49" s="61">
        <v>25</v>
      </c>
      <c r="K49" s="55">
        <v>20</v>
      </c>
      <c r="L49" s="57">
        <f t="shared" si="32"/>
        <v>0</v>
      </c>
      <c r="M49" s="57">
        <f t="shared" si="33"/>
        <v>0</v>
      </c>
      <c r="N49" s="57">
        <f t="shared" si="34"/>
        <v>0</v>
      </c>
      <c r="O49" s="57">
        <f t="shared" si="35"/>
        <v>0</v>
      </c>
      <c r="P49" s="57">
        <f t="shared" si="36"/>
        <v>0</v>
      </c>
      <c r="Q49" s="57">
        <f t="shared" si="37"/>
        <v>0</v>
      </c>
      <c r="R49" s="58">
        <f t="shared" si="38"/>
        <v>0</v>
      </c>
      <c r="S49" s="58">
        <f t="shared" si="39"/>
        <v>0</v>
      </c>
      <c r="T49" s="58">
        <f t="shared" si="40"/>
        <v>0</v>
      </c>
      <c r="U49" s="58">
        <f t="shared" si="41"/>
        <v>0</v>
      </c>
      <c r="V49" s="58">
        <f t="shared" si="42"/>
        <v>0</v>
      </c>
      <c r="W49" s="58">
        <f t="shared" si="43"/>
        <v>0</v>
      </c>
      <c r="X49" s="45">
        <f t="shared" si="44"/>
        <v>1</v>
      </c>
    </row>
    <row r="50" spans="1:24" ht="15" hidden="1" thickBot="1" x14ac:dyDescent="0.25">
      <c r="A50" s="59"/>
      <c r="B50" s="55" t="s">
        <v>18</v>
      </c>
      <c r="C50" s="55" t="s">
        <v>114</v>
      </c>
      <c r="D50" s="55" t="s">
        <v>121</v>
      </c>
      <c r="E50" s="55">
        <v>2</v>
      </c>
      <c r="F50" s="55">
        <v>430</v>
      </c>
      <c r="G50" s="55">
        <v>7</v>
      </c>
      <c r="H50" s="55">
        <v>830</v>
      </c>
      <c r="I50" s="55">
        <v>7</v>
      </c>
      <c r="J50" s="55">
        <v>4</v>
      </c>
      <c r="K50" s="55">
        <v>14</v>
      </c>
      <c r="L50" s="57">
        <f t="shared" si="32"/>
        <v>0</v>
      </c>
      <c r="M50" s="57">
        <f t="shared" si="33"/>
        <v>0</v>
      </c>
      <c r="N50" s="57">
        <f t="shared" si="34"/>
        <v>0</v>
      </c>
      <c r="O50" s="57">
        <f t="shared" si="35"/>
        <v>0</v>
      </c>
      <c r="P50" s="57">
        <f t="shared" si="36"/>
        <v>0</v>
      </c>
      <c r="Q50" s="57">
        <f t="shared" si="37"/>
        <v>0</v>
      </c>
      <c r="R50" s="58">
        <f t="shared" si="38"/>
        <v>0</v>
      </c>
      <c r="S50" s="58">
        <f t="shared" si="39"/>
        <v>0</v>
      </c>
      <c r="T50" s="58">
        <f t="shared" si="40"/>
        <v>0</v>
      </c>
      <c r="U50" s="58">
        <f t="shared" si="41"/>
        <v>0</v>
      </c>
      <c r="V50" s="58">
        <f t="shared" si="42"/>
        <v>0</v>
      </c>
      <c r="W50" s="58">
        <f t="shared" si="43"/>
        <v>0</v>
      </c>
      <c r="X50" s="45">
        <f t="shared" si="44"/>
        <v>1</v>
      </c>
    </row>
    <row r="51" spans="1:24" ht="15" thickBot="1" x14ac:dyDescent="0.25">
      <c r="A51" s="59">
        <v>1</v>
      </c>
      <c r="B51" s="55" t="s">
        <v>18</v>
      </c>
      <c r="C51" s="55" t="s">
        <v>114</v>
      </c>
      <c r="D51" s="55" t="s">
        <v>122</v>
      </c>
      <c r="E51" s="55">
        <v>2</v>
      </c>
      <c r="F51" s="55">
        <v>280</v>
      </c>
      <c r="G51" s="55">
        <v>1.5</v>
      </c>
      <c r="H51" s="55">
        <v>440</v>
      </c>
      <c r="I51" s="56">
        <v>13</v>
      </c>
      <c r="J51" s="55">
        <v>4</v>
      </c>
      <c r="K51" s="55">
        <v>17</v>
      </c>
      <c r="L51" s="57">
        <f t="shared" si="32"/>
        <v>186.66666666666666</v>
      </c>
      <c r="M51" s="57">
        <f t="shared" si="33"/>
        <v>1</v>
      </c>
      <c r="N51" s="57">
        <f t="shared" si="34"/>
        <v>293.33333333333331</v>
      </c>
      <c r="O51" s="57">
        <f t="shared" si="35"/>
        <v>8.6666666666666661</v>
      </c>
      <c r="P51" s="57">
        <f t="shared" si="36"/>
        <v>2.6666666666666665</v>
      </c>
      <c r="Q51" s="57">
        <f t="shared" si="37"/>
        <v>11.333333333333334</v>
      </c>
      <c r="R51" s="58">
        <f t="shared" si="38"/>
        <v>9.3333333333333324E-2</v>
      </c>
      <c r="S51" s="58">
        <f t="shared" si="39"/>
        <v>1.6393442622950821E-2</v>
      </c>
      <c r="T51" s="58">
        <f t="shared" si="40"/>
        <v>0.14666666666666667</v>
      </c>
      <c r="U51" s="58">
        <f t="shared" si="41"/>
        <v>0.34666666666666662</v>
      </c>
      <c r="V51" s="58">
        <f t="shared" si="42"/>
        <v>7.0175438596491224E-2</v>
      </c>
      <c r="W51" s="58">
        <f t="shared" si="43"/>
        <v>0.18888888888888891</v>
      </c>
      <c r="X51" s="45">
        <f t="shared" si="44"/>
        <v>0</v>
      </c>
    </row>
    <row r="52" spans="1:24" ht="15" hidden="1" thickBot="1" x14ac:dyDescent="0.25">
      <c r="A52" s="59"/>
      <c r="B52" s="55" t="s">
        <v>18</v>
      </c>
      <c r="C52" s="55" t="s">
        <v>114</v>
      </c>
      <c r="D52" s="55" t="s">
        <v>123</v>
      </c>
      <c r="E52" s="55">
        <v>2</v>
      </c>
      <c r="F52" s="55">
        <v>240</v>
      </c>
      <c r="G52" s="55">
        <v>7</v>
      </c>
      <c r="H52" s="55">
        <v>560</v>
      </c>
      <c r="I52" s="55">
        <v>1</v>
      </c>
      <c r="J52" s="55">
        <v>7</v>
      </c>
      <c r="K52" s="55">
        <v>10</v>
      </c>
      <c r="L52" s="57">
        <f t="shared" si="32"/>
        <v>0</v>
      </c>
      <c r="M52" s="57">
        <f t="shared" si="33"/>
        <v>0</v>
      </c>
      <c r="N52" s="57">
        <f t="shared" si="34"/>
        <v>0</v>
      </c>
      <c r="O52" s="57">
        <f t="shared" si="35"/>
        <v>0</v>
      </c>
      <c r="P52" s="57">
        <f t="shared" si="36"/>
        <v>0</v>
      </c>
      <c r="Q52" s="57">
        <f t="shared" si="37"/>
        <v>0</v>
      </c>
      <c r="R52" s="58">
        <f t="shared" si="38"/>
        <v>0</v>
      </c>
      <c r="S52" s="58">
        <f t="shared" si="39"/>
        <v>0</v>
      </c>
      <c r="T52" s="58">
        <f t="shared" si="40"/>
        <v>0</v>
      </c>
      <c r="U52" s="58">
        <f t="shared" si="41"/>
        <v>0</v>
      </c>
      <c r="V52" s="58">
        <f t="shared" si="42"/>
        <v>0</v>
      </c>
      <c r="W52" s="58">
        <f t="shared" si="43"/>
        <v>0</v>
      </c>
      <c r="X52" s="45">
        <f t="shared" si="44"/>
        <v>1</v>
      </c>
    </row>
    <row r="53" spans="1:24" ht="15" hidden="1" thickBot="1" x14ac:dyDescent="0.25">
      <c r="A53" s="59"/>
      <c r="B53" s="55" t="s">
        <v>18</v>
      </c>
      <c r="C53" s="55" t="s">
        <v>114</v>
      </c>
      <c r="D53" s="55" t="s">
        <v>124</v>
      </c>
      <c r="E53" s="55">
        <v>2</v>
      </c>
      <c r="F53" s="55">
        <v>280</v>
      </c>
      <c r="G53" s="55">
        <v>7</v>
      </c>
      <c r="H53" s="55">
        <v>490</v>
      </c>
      <c r="I53" s="55">
        <v>5</v>
      </c>
      <c r="J53" s="55">
        <v>3</v>
      </c>
      <c r="K53" s="55">
        <v>15</v>
      </c>
      <c r="L53" s="57">
        <f t="shared" si="32"/>
        <v>0</v>
      </c>
      <c r="M53" s="57">
        <f t="shared" si="33"/>
        <v>0</v>
      </c>
      <c r="N53" s="57">
        <f t="shared" si="34"/>
        <v>0</v>
      </c>
      <c r="O53" s="57">
        <f t="shared" si="35"/>
        <v>0</v>
      </c>
      <c r="P53" s="57">
        <f t="shared" si="36"/>
        <v>0</v>
      </c>
      <c r="Q53" s="57">
        <f t="shared" si="37"/>
        <v>0</v>
      </c>
      <c r="R53" s="58">
        <f t="shared" si="38"/>
        <v>0</v>
      </c>
      <c r="S53" s="58">
        <f t="shared" si="39"/>
        <v>0</v>
      </c>
      <c r="T53" s="58">
        <f t="shared" si="40"/>
        <v>0</v>
      </c>
      <c r="U53" s="58">
        <f t="shared" si="41"/>
        <v>0</v>
      </c>
      <c r="V53" s="58">
        <f t="shared" si="42"/>
        <v>0</v>
      </c>
      <c r="W53" s="58">
        <f t="shared" si="43"/>
        <v>0</v>
      </c>
      <c r="X53" s="45">
        <f t="shared" si="44"/>
        <v>1</v>
      </c>
    </row>
    <row r="54" spans="1:24" ht="15" hidden="1" thickBot="1" x14ac:dyDescent="0.25">
      <c r="A54" s="59"/>
      <c r="B54" s="55" t="s">
        <v>18</v>
      </c>
      <c r="C54" s="55" t="s">
        <v>114</v>
      </c>
      <c r="D54" s="55" t="s">
        <v>126</v>
      </c>
      <c r="E54" s="55">
        <v>1</v>
      </c>
      <c r="F54" s="55">
        <v>520</v>
      </c>
      <c r="G54" s="55">
        <v>22</v>
      </c>
      <c r="H54" s="55">
        <v>1190</v>
      </c>
      <c r="I54" s="55">
        <v>4</v>
      </c>
      <c r="J54" s="56">
        <v>12</v>
      </c>
      <c r="K54" s="55">
        <v>26</v>
      </c>
      <c r="L54" s="57">
        <f t="shared" si="32"/>
        <v>0</v>
      </c>
      <c r="M54" s="57">
        <f t="shared" si="33"/>
        <v>0</v>
      </c>
      <c r="N54" s="57">
        <f t="shared" si="34"/>
        <v>0</v>
      </c>
      <c r="O54" s="57">
        <f t="shared" si="35"/>
        <v>0</v>
      </c>
      <c r="P54" s="57">
        <f t="shared" si="36"/>
        <v>0</v>
      </c>
      <c r="Q54" s="57">
        <f t="shared" si="37"/>
        <v>0</v>
      </c>
      <c r="R54" s="58">
        <f t="shared" si="38"/>
        <v>0</v>
      </c>
      <c r="S54" s="58">
        <f t="shared" si="39"/>
        <v>0</v>
      </c>
      <c r="T54" s="58">
        <f t="shared" si="40"/>
        <v>0</v>
      </c>
      <c r="U54" s="58">
        <f t="shared" si="41"/>
        <v>0</v>
      </c>
      <c r="V54" s="58">
        <f t="shared" si="42"/>
        <v>0</v>
      </c>
      <c r="W54" s="58">
        <f t="shared" si="43"/>
        <v>0</v>
      </c>
      <c r="X54" s="45">
        <f t="shared" si="44"/>
        <v>1</v>
      </c>
    </row>
    <row r="55" spans="1:24" ht="15" hidden="1" thickBot="1" x14ac:dyDescent="0.25">
      <c r="A55" s="59"/>
      <c r="B55" s="55" t="s">
        <v>18</v>
      </c>
      <c r="C55" s="55" t="s">
        <v>115</v>
      </c>
      <c r="D55" s="55" t="s">
        <v>35</v>
      </c>
      <c r="E55" s="55">
        <v>1</v>
      </c>
      <c r="F55" s="55">
        <v>220</v>
      </c>
      <c r="G55" s="55">
        <v>15</v>
      </c>
      <c r="H55" s="55">
        <v>15</v>
      </c>
      <c r="I55" s="55">
        <v>9</v>
      </c>
      <c r="J55" s="55">
        <v>3</v>
      </c>
      <c r="K55" s="55">
        <v>5</v>
      </c>
      <c r="L55" s="57">
        <f t="shared" si="32"/>
        <v>0</v>
      </c>
      <c r="M55" s="57">
        <f t="shared" si="33"/>
        <v>0</v>
      </c>
      <c r="N55" s="57">
        <f t="shared" si="34"/>
        <v>0</v>
      </c>
      <c r="O55" s="57">
        <f t="shared" si="35"/>
        <v>0</v>
      </c>
      <c r="P55" s="57">
        <f t="shared" si="36"/>
        <v>0</v>
      </c>
      <c r="Q55" s="57">
        <f t="shared" si="37"/>
        <v>0</v>
      </c>
      <c r="R55" s="58">
        <f t="shared" si="38"/>
        <v>0</v>
      </c>
      <c r="S55" s="58">
        <f t="shared" si="39"/>
        <v>0</v>
      </c>
      <c r="T55" s="58">
        <f t="shared" si="40"/>
        <v>0</v>
      </c>
      <c r="U55" s="58">
        <f t="shared" si="41"/>
        <v>0</v>
      </c>
      <c r="V55" s="58">
        <f t="shared" si="42"/>
        <v>0</v>
      </c>
      <c r="W55" s="58">
        <f t="shared" si="43"/>
        <v>0</v>
      </c>
      <c r="X55" s="45">
        <f t="shared" si="44"/>
        <v>1</v>
      </c>
    </row>
    <row r="56" spans="1:24" ht="15" hidden="1" thickBot="1" x14ac:dyDescent="0.25">
      <c r="A56" s="59"/>
      <c r="B56" s="55" t="s">
        <v>18</v>
      </c>
      <c r="C56" s="55" t="s">
        <v>115</v>
      </c>
      <c r="D56" s="55" t="s">
        <v>36</v>
      </c>
      <c r="E56" s="55">
        <v>1</v>
      </c>
      <c r="F56" s="55">
        <v>210</v>
      </c>
      <c r="G56" s="55">
        <v>12</v>
      </c>
      <c r="H56" s="55">
        <v>50</v>
      </c>
      <c r="I56" s="55">
        <v>9</v>
      </c>
      <c r="J56" s="55">
        <v>4</v>
      </c>
      <c r="K56" s="55">
        <v>7</v>
      </c>
      <c r="L56" s="57">
        <f t="shared" si="32"/>
        <v>0</v>
      </c>
      <c r="M56" s="57">
        <f t="shared" si="33"/>
        <v>0</v>
      </c>
      <c r="N56" s="57">
        <f t="shared" si="34"/>
        <v>0</v>
      </c>
      <c r="O56" s="57">
        <f t="shared" si="35"/>
        <v>0</v>
      </c>
      <c r="P56" s="57">
        <f t="shared" si="36"/>
        <v>0</v>
      </c>
      <c r="Q56" s="57">
        <f t="shared" si="37"/>
        <v>0</v>
      </c>
      <c r="R56" s="58">
        <f t="shared" si="38"/>
        <v>0</v>
      </c>
      <c r="S56" s="58">
        <f t="shared" si="39"/>
        <v>0</v>
      </c>
      <c r="T56" s="58">
        <f t="shared" si="40"/>
        <v>0</v>
      </c>
      <c r="U56" s="58">
        <f t="shared" si="41"/>
        <v>0</v>
      </c>
      <c r="V56" s="58">
        <f t="shared" si="42"/>
        <v>0</v>
      </c>
      <c r="W56" s="58">
        <f t="shared" si="43"/>
        <v>0</v>
      </c>
      <c r="X56" s="45">
        <f t="shared" si="44"/>
        <v>1</v>
      </c>
    </row>
    <row r="57" spans="1:24" ht="15" hidden="1" thickBot="1" x14ac:dyDescent="0.25">
      <c r="A57" s="59"/>
      <c r="B57" s="55" t="s">
        <v>18</v>
      </c>
      <c r="C57" s="55" t="s">
        <v>115</v>
      </c>
      <c r="D57" s="55" t="s">
        <v>61</v>
      </c>
      <c r="E57" s="55">
        <v>3.5</v>
      </c>
      <c r="F57" s="55">
        <v>120</v>
      </c>
      <c r="G57" s="55">
        <v>5</v>
      </c>
      <c r="H57" s="55">
        <v>75</v>
      </c>
      <c r="I57" s="55">
        <v>3</v>
      </c>
      <c r="J57" s="55">
        <v>2</v>
      </c>
      <c r="K57" s="55">
        <v>5</v>
      </c>
      <c r="L57" s="57">
        <f t="shared" si="32"/>
        <v>0</v>
      </c>
      <c r="M57" s="57">
        <f t="shared" si="33"/>
        <v>0</v>
      </c>
      <c r="N57" s="57">
        <f t="shared" si="34"/>
        <v>0</v>
      </c>
      <c r="O57" s="57">
        <f t="shared" si="35"/>
        <v>0</v>
      </c>
      <c r="P57" s="57">
        <f t="shared" si="36"/>
        <v>0</v>
      </c>
      <c r="Q57" s="57">
        <f t="shared" si="37"/>
        <v>0</v>
      </c>
      <c r="R57" s="58">
        <f t="shared" si="38"/>
        <v>0</v>
      </c>
      <c r="S57" s="58">
        <f t="shared" si="39"/>
        <v>0</v>
      </c>
      <c r="T57" s="58">
        <f t="shared" si="40"/>
        <v>0</v>
      </c>
      <c r="U57" s="58">
        <f t="shared" si="41"/>
        <v>0</v>
      </c>
      <c r="V57" s="58">
        <f t="shared" si="42"/>
        <v>0</v>
      </c>
      <c r="W57" s="58">
        <f t="shared" si="43"/>
        <v>0</v>
      </c>
      <c r="X57" s="45">
        <f t="shared" si="44"/>
        <v>1</v>
      </c>
    </row>
    <row r="58" spans="1:24" ht="15" hidden="1" thickBot="1" x14ac:dyDescent="0.25">
      <c r="A58" s="59"/>
      <c r="B58" s="55" t="s">
        <v>18</v>
      </c>
      <c r="C58" s="55" t="s">
        <v>115</v>
      </c>
      <c r="D58" s="55" t="s">
        <v>119</v>
      </c>
      <c r="E58" s="55">
        <v>2</v>
      </c>
      <c r="F58" s="55">
        <v>150</v>
      </c>
      <c r="G58" s="55">
        <v>10</v>
      </c>
      <c r="H58" s="55">
        <v>170</v>
      </c>
      <c r="I58" s="55">
        <v>3</v>
      </c>
      <c r="J58" s="55">
        <v>3</v>
      </c>
      <c r="K58" s="55">
        <v>6</v>
      </c>
      <c r="L58" s="57">
        <f t="shared" si="32"/>
        <v>0</v>
      </c>
      <c r="M58" s="57">
        <f t="shared" si="33"/>
        <v>0</v>
      </c>
      <c r="N58" s="57">
        <f t="shared" si="34"/>
        <v>0</v>
      </c>
      <c r="O58" s="57">
        <f t="shared" si="35"/>
        <v>0</v>
      </c>
      <c r="P58" s="57">
        <f t="shared" si="36"/>
        <v>0</v>
      </c>
      <c r="Q58" s="57">
        <f t="shared" si="37"/>
        <v>0</v>
      </c>
      <c r="R58" s="58">
        <f t="shared" si="38"/>
        <v>0</v>
      </c>
      <c r="S58" s="58">
        <f t="shared" si="39"/>
        <v>0</v>
      </c>
      <c r="T58" s="58">
        <f t="shared" si="40"/>
        <v>0</v>
      </c>
      <c r="U58" s="58">
        <f t="shared" si="41"/>
        <v>0</v>
      </c>
      <c r="V58" s="58">
        <f t="shared" si="42"/>
        <v>0</v>
      </c>
      <c r="W58" s="58">
        <f t="shared" si="43"/>
        <v>0</v>
      </c>
      <c r="X58" s="45">
        <f t="shared" si="44"/>
        <v>1</v>
      </c>
    </row>
    <row r="59" spans="1:24" ht="13.5" hidden="1" thickBot="1" x14ac:dyDescent="0.25">
      <c r="A59" s="12"/>
      <c r="B59" s="11" t="s">
        <v>18</v>
      </c>
      <c r="C59" s="11" t="s">
        <v>115</v>
      </c>
      <c r="D59" s="11" t="s">
        <v>33</v>
      </c>
      <c r="E59" s="5">
        <v>4</v>
      </c>
      <c r="F59" s="5">
        <v>30</v>
      </c>
      <c r="G59" s="5">
        <v>2</v>
      </c>
      <c r="H59" s="5">
        <v>45</v>
      </c>
      <c r="I59" s="5">
        <v>4</v>
      </c>
      <c r="J59" s="5">
        <v>0</v>
      </c>
      <c r="K59" s="5">
        <v>1</v>
      </c>
      <c r="L59" s="22">
        <f t="shared" si="32"/>
        <v>0</v>
      </c>
      <c r="M59" s="22">
        <f t="shared" si="33"/>
        <v>0</v>
      </c>
      <c r="N59" s="22">
        <f t="shared" si="34"/>
        <v>0</v>
      </c>
      <c r="O59" s="22">
        <f t="shared" si="35"/>
        <v>0</v>
      </c>
      <c r="P59" s="22">
        <f t="shared" si="36"/>
        <v>0</v>
      </c>
      <c r="Q59" s="22">
        <f t="shared" si="37"/>
        <v>0</v>
      </c>
      <c r="R59" s="6">
        <f t="shared" si="38"/>
        <v>0</v>
      </c>
      <c r="S59" s="6">
        <f t="shared" si="39"/>
        <v>0</v>
      </c>
      <c r="T59" s="6">
        <f t="shared" si="40"/>
        <v>0</v>
      </c>
      <c r="U59" s="6">
        <f t="shared" si="41"/>
        <v>0</v>
      </c>
      <c r="V59" s="6">
        <f t="shared" si="42"/>
        <v>0</v>
      </c>
      <c r="W59" s="6">
        <f t="shared" si="43"/>
        <v>0</v>
      </c>
      <c r="X59" s="31">
        <f t="shared" si="44"/>
        <v>1</v>
      </c>
    </row>
    <row r="60" spans="1:24" hidden="1" x14ac:dyDescent="0.2">
      <c r="A60" s="41"/>
      <c r="B60" s="34" t="s">
        <v>18</v>
      </c>
      <c r="C60" s="34" t="s">
        <v>115</v>
      </c>
      <c r="D60" s="34" t="s">
        <v>34</v>
      </c>
      <c r="E60" s="35">
        <v>1</v>
      </c>
      <c r="F60" s="35">
        <v>140</v>
      </c>
      <c r="G60" s="35">
        <v>0.5</v>
      </c>
      <c r="H60" s="35">
        <v>120</v>
      </c>
      <c r="I60" s="35">
        <v>7</v>
      </c>
      <c r="J60" s="35">
        <v>17</v>
      </c>
      <c r="K60" s="35">
        <v>4</v>
      </c>
      <c r="L60" s="36">
        <f t="shared" si="32"/>
        <v>0</v>
      </c>
      <c r="M60" s="36">
        <f t="shared" si="33"/>
        <v>0</v>
      </c>
      <c r="N60" s="36">
        <f t="shared" si="34"/>
        <v>0</v>
      </c>
      <c r="O60" s="36">
        <f t="shared" si="35"/>
        <v>0</v>
      </c>
      <c r="P60" s="36">
        <f t="shared" si="36"/>
        <v>0</v>
      </c>
      <c r="Q60" s="36">
        <f t="shared" si="37"/>
        <v>0</v>
      </c>
      <c r="R60" s="37">
        <f t="shared" si="38"/>
        <v>0</v>
      </c>
      <c r="S60" s="37">
        <f t="shared" si="39"/>
        <v>0</v>
      </c>
      <c r="T60" s="37">
        <f t="shared" si="40"/>
        <v>0</v>
      </c>
      <c r="U60" s="37">
        <f t="shared" si="41"/>
        <v>0</v>
      </c>
      <c r="V60" s="37">
        <f t="shared" si="42"/>
        <v>0</v>
      </c>
      <c r="W60" s="37">
        <f t="shared" si="43"/>
        <v>0</v>
      </c>
      <c r="X60" s="38">
        <f t="shared" si="44"/>
        <v>1</v>
      </c>
    </row>
    <row r="61" spans="1:24" ht="13.5" hidden="1" thickBot="1" x14ac:dyDescent="0.25">
      <c r="A61" s="32"/>
      <c r="B61" s="33" t="s">
        <v>128</v>
      </c>
      <c r="C61" s="11" t="s">
        <v>129</v>
      </c>
      <c r="D61" s="11" t="s">
        <v>130</v>
      </c>
      <c r="E61" s="5">
        <v>1</v>
      </c>
      <c r="F61" s="5">
        <v>200</v>
      </c>
      <c r="G61" s="5">
        <v>16</v>
      </c>
      <c r="H61" s="5">
        <v>115</v>
      </c>
      <c r="I61" s="5">
        <v>7</v>
      </c>
      <c r="J61" s="5">
        <v>5</v>
      </c>
      <c r="K61" s="5">
        <v>7</v>
      </c>
      <c r="L61" s="22">
        <f t="shared" si="32"/>
        <v>0</v>
      </c>
      <c r="M61" s="22">
        <f t="shared" si="33"/>
        <v>0</v>
      </c>
      <c r="N61" s="22">
        <f t="shared" si="34"/>
        <v>0</v>
      </c>
      <c r="O61" s="22">
        <f t="shared" si="35"/>
        <v>0</v>
      </c>
      <c r="P61" s="22">
        <f t="shared" si="36"/>
        <v>0</v>
      </c>
      <c r="Q61" s="22">
        <f t="shared" si="37"/>
        <v>0</v>
      </c>
      <c r="R61" s="6">
        <f t="shared" si="38"/>
        <v>0</v>
      </c>
      <c r="S61" s="6">
        <f t="shared" si="39"/>
        <v>0</v>
      </c>
      <c r="T61" s="6">
        <f t="shared" si="40"/>
        <v>0</v>
      </c>
      <c r="U61" s="6">
        <f t="shared" si="41"/>
        <v>0</v>
      </c>
      <c r="V61" s="6">
        <f t="shared" si="42"/>
        <v>0</v>
      </c>
      <c r="W61" s="6">
        <f t="shared" si="43"/>
        <v>0</v>
      </c>
      <c r="X61" s="38">
        <f t="shared" si="44"/>
        <v>1</v>
      </c>
    </row>
    <row r="62" spans="1:24" ht="13.5" hidden="1" thickBot="1" x14ac:dyDescent="0.25">
      <c r="A62" s="32"/>
      <c r="B62" s="33" t="s">
        <v>128</v>
      </c>
      <c r="C62" s="11" t="s">
        <v>129</v>
      </c>
      <c r="D62" s="11" t="s">
        <v>136</v>
      </c>
      <c r="E62" s="5">
        <v>1</v>
      </c>
      <c r="F62" s="5">
        <v>180</v>
      </c>
      <c r="G62" s="5">
        <v>13</v>
      </c>
      <c r="H62" s="5">
        <v>150</v>
      </c>
      <c r="I62" s="5">
        <v>6</v>
      </c>
      <c r="J62" s="5">
        <v>7</v>
      </c>
      <c r="K62" s="5">
        <v>7</v>
      </c>
      <c r="L62" s="22">
        <f t="shared" si="32"/>
        <v>0</v>
      </c>
      <c r="M62" s="22">
        <f t="shared" si="33"/>
        <v>0</v>
      </c>
      <c r="N62" s="22">
        <f t="shared" si="34"/>
        <v>0</v>
      </c>
      <c r="O62" s="22">
        <f t="shared" si="35"/>
        <v>0</v>
      </c>
      <c r="P62" s="22">
        <f t="shared" si="36"/>
        <v>0</v>
      </c>
      <c r="Q62" s="22">
        <f t="shared" si="37"/>
        <v>0</v>
      </c>
      <c r="R62" s="6">
        <f t="shared" si="38"/>
        <v>0</v>
      </c>
      <c r="S62" s="6">
        <f t="shared" si="39"/>
        <v>0</v>
      </c>
      <c r="T62" s="6">
        <f t="shared" si="40"/>
        <v>0</v>
      </c>
      <c r="U62" s="6">
        <f t="shared" si="41"/>
        <v>0</v>
      </c>
      <c r="V62" s="6">
        <f t="shared" si="42"/>
        <v>0</v>
      </c>
      <c r="W62" s="6">
        <f t="shared" si="43"/>
        <v>0</v>
      </c>
      <c r="X62" s="38">
        <f t="shared" si="44"/>
        <v>1</v>
      </c>
    </row>
    <row r="63" spans="1:24" ht="13.5" hidden="1" thickBot="1" x14ac:dyDescent="0.25">
      <c r="A63" s="32"/>
      <c r="B63" s="33" t="s">
        <v>128</v>
      </c>
      <c r="C63" s="11" t="s">
        <v>129</v>
      </c>
      <c r="D63" s="11" t="s">
        <v>137</v>
      </c>
      <c r="E63" s="5">
        <v>1</v>
      </c>
      <c r="F63" s="5">
        <v>170</v>
      </c>
      <c r="G63" s="5">
        <v>8</v>
      </c>
      <c r="H63" s="5">
        <v>100</v>
      </c>
      <c r="I63" s="5">
        <v>1</v>
      </c>
      <c r="J63" s="40">
        <v>9</v>
      </c>
      <c r="K63" s="5">
        <v>4</v>
      </c>
      <c r="L63" s="22">
        <f t="shared" si="32"/>
        <v>0</v>
      </c>
      <c r="M63" s="22">
        <f t="shared" si="33"/>
        <v>0</v>
      </c>
      <c r="N63" s="22">
        <f t="shared" si="34"/>
        <v>0</v>
      </c>
      <c r="O63" s="22">
        <f t="shared" si="35"/>
        <v>0</v>
      </c>
      <c r="P63" s="22">
        <f t="shared" si="36"/>
        <v>0</v>
      </c>
      <c r="Q63" s="22">
        <f t="shared" si="37"/>
        <v>0</v>
      </c>
      <c r="R63" s="6">
        <f t="shared" si="38"/>
        <v>0</v>
      </c>
      <c r="S63" s="6">
        <f t="shared" si="39"/>
        <v>0</v>
      </c>
      <c r="T63" s="6">
        <f t="shared" si="40"/>
        <v>0</v>
      </c>
      <c r="U63" s="6">
        <f t="shared" si="41"/>
        <v>0</v>
      </c>
      <c r="V63" s="6">
        <f t="shared" si="42"/>
        <v>0</v>
      </c>
      <c r="W63" s="6">
        <f t="shared" si="43"/>
        <v>0</v>
      </c>
      <c r="X63" s="38">
        <f t="shared" si="44"/>
        <v>1</v>
      </c>
    </row>
    <row r="64" spans="1:24" ht="13.5" hidden="1" thickBot="1" x14ac:dyDescent="0.25">
      <c r="A64" s="32"/>
      <c r="B64" s="33" t="s">
        <v>128</v>
      </c>
      <c r="C64" s="11" t="s">
        <v>129</v>
      </c>
      <c r="D64" s="11" t="s">
        <v>138</v>
      </c>
      <c r="E64" s="5">
        <v>1</v>
      </c>
      <c r="F64" s="5">
        <v>160</v>
      </c>
      <c r="G64" s="5">
        <v>6</v>
      </c>
      <c r="H64" s="5">
        <v>65</v>
      </c>
      <c r="I64" s="5">
        <v>1</v>
      </c>
      <c r="J64" s="39">
        <v>16</v>
      </c>
      <c r="K64" s="5">
        <v>4</v>
      </c>
      <c r="L64" s="22">
        <f t="shared" si="32"/>
        <v>0</v>
      </c>
      <c r="M64" s="22">
        <f t="shared" si="33"/>
        <v>0</v>
      </c>
      <c r="N64" s="22">
        <f t="shared" si="34"/>
        <v>0</v>
      </c>
      <c r="O64" s="22">
        <f t="shared" si="35"/>
        <v>0</v>
      </c>
      <c r="P64" s="22">
        <f t="shared" si="36"/>
        <v>0</v>
      </c>
      <c r="Q64" s="22">
        <f t="shared" si="37"/>
        <v>0</v>
      </c>
      <c r="R64" s="6">
        <f t="shared" si="38"/>
        <v>0</v>
      </c>
      <c r="S64" s="6">
        <f t="shared" si="39"/>
        <v>0</v>
      </c>
      <c r="T64" s="6">
        <f t="shared" si="40"/>
        <v>0</v>
      </c>
      <c r="U64" s="6">
        <f t="shared" si="41"/>
        <v>0</v>
      </c>
      <c r="V64" s="6">
        <f t="shared" si="42"/>
        <v>0</v>
      </c>
      <c r="W64" s="6">
        <f t="shared" si="43"/>
        <v>0</v>
      </c>
      <c r="X64" s="38">
        <f t="shared" si="44"/>
        <v>1</v>
      </c>
    </row>
    <row r="65" spans="1:24" ht="13.5" hidden="1" thickBot="1" x14ac:dyDescent="0.25">
      <c r="A65" s="32"/>
      <c r="B65" s="33" t="s">
        <v>128</v>
      </c>
      <c r="C65" s="11" t="s">
        <v>129</v>
      </c>
      <c r="D65" s="11" t="s">
        <v>139</v>
      </c>
      <c r="E65" s="5">
        <v>1</v>
      </c>
      <c r="F65" s="5">
        <v>260</v>
      </c>
      <c r="G65" s="5">
        <v>7</v>
      </c>
      <c r="H65" s="5">
        <v>230</v>
      </c>
      <c r="I65" s="5">
        <v>4</v>
      </c>
      <c r="J65" s="39">
        <v>19</v>
      </c>
      <c r="K65" s="5">
        <v>11</v>
      </c>
      <c r="L65" s="22">
        <f t="shared" si="32"/>
        <v>0</v>
      </c>
      <c r="M65" s="22">
        <f t="shared" si="33"/>
        <v>0</v>
      </c>
      <c r="N65" s="22">
        <f t="shared" si="34"/>
        <v>0</v>
      </c>
      <c r="O65" s="22">
        <f t="shared" si="35"/>
        <v>0</v>
      </c>
      <c r="P65" s="22">
        <f t="shared" si="36"/>
        <v>0</v>
      </c>
      <c r="Q65" s="22">
        <f t="shared" si="37"/>
        <v>0</v>
      </c>
      <c r="R65" s="6">
        <f t="shared" si="38"/>
        <v>0</v>
      </c>
      <c r="S65" s="6">
        <f t="shared" si="39"/>
        <v>0</v>
      </c>
      <c r="T65" s="6">
        <f t="shared" si="40"/>
        <v>0</v>
      </c>
      <c r="U65" s="6">
        <f t="shared" si="41"/>
        <v>0</v>
      </c>
      <c r="V65" s="6">
        <f t="shared" si="42"/>
        <v>0</v>
      </c>
      <c r="W65" s="6">
        <f t="shared" si="43"/>
        <v>0</v>
      </c>
      <c r="X65" s="38">
        <f t="shared" si="44"/>
        <v>1</v>
      </c>
    </row>
    <row r="66" spans="1:24" ht="13.5" hidden="1" thickBot="1" x14ac:dyDescent="0.25">
      <c r="A66" s="32"/>
      <c r="B66" s="33" t="s">
        <v>128</v>
      </c>
      <c r="C66" s="11" t="s">
        <v>129</v>
      </c>
      <c r="D66" s="11" t="s">
        <v>140</v>
      </c>
      <c r="E66" s="5">
        <v>1</v>
      </c>
      <c r="F66" s="5">
        <v>250</v>
      </c>
      <c r="G66" s="5">
        <v>5</v>
      </c>
      <c r="H66" s="5">
        <v>160</v>
      </c>
      <c r="I66" s="5">
        <v>4</v>
      </c>
      <c r="J66" s="39">
        <v>20</v>
      </c>
      <c r="K66" s="5">
        <v>9</v>
      </c>
      <c r="L66" s="22">
        <f t="shared" si="32"/>
        <v>0</v>
      </c>
      <c r="M66" s="22">
        <f t="shared" si="33"/>
        <v>0</v>
      </c>
      <c r="N66" s="22">
        <f t="shared" si="34"/>
        <v>0</v>
      </c>
      <c r="O66" s="22">
        <f t="shared" si="35"/>
        <v>0</v>
      </c>
      <c r="P66" s="22">
        <f t="shared" si="36"/>
        <v>0</v>
      </c>
      <c r="Q66" s="22">
        <f t="shared" si="37"/>
        <v>0</v>
      </c>
      <c r="R66" s="6">
        <f t="shared" si="38"/>
        <v>0</v>
      </c>
      <c r="S66" s="6">
        <f t="shared" si="39"/>
        <v>0</v>
      </c>
      <c r="T66" s="6">
        <f t="shared" si="40"/>
        <v>0</v>
      </c>
      <c r="U66" s="6">
        <f t="shared" si="41"/>
        <v>0</v>
      </c>
      <c r="V66" s="6">
        <f t="shared" si="42"/>
        <v>0</v>
      </c>
      <c r="W66" s="6">
        <f t="shared" si="43"/>
        <v>0</v>
      </c>
      <c r="X66" s="38">
        <f t="shared" si="44"/>
        <v>1</v>
      </c>
    </row>
    <row r="67" spans="1:24" ht="13.5" hidden="1" thickBot="1" x14ac:dyDescent="0.25">
      <c r="A67" s="32"/>
      <c r="B67" s="33" t="s">
        <v>128</v>
      </c>
      <c r="C67" s="11" t="s">
        <v>129</v>
      </c>
      <c r="D67" s="11" t="s">
        <v>141</v>
      </c>
      <c r="E67" s="5">
        <v>1</v>
      </c>
      <c r="F67" s="5">
        <v>260</v>
      </c>
      <c r="G67" s="5">
        <v>7</v>
      </c>
      <c r="H67" s="5">
        <v>220</v>
      </c>
      <c r="I67" s="5">
        <v>4</v>
      </c>
      <c r="J67" s="39">
        <v>21</v>
      </c>
      <c r="K67" s="5">
        <v>9</v>
      </c>
      <c r="L67" s="22">
        <f t="shared" si="32"/>
        <v>0</v>
      </c>
      <c r="M67" s="22">
        <f t="shared" si="33"/>
        <v>0</v>
      </c>
      <c r="N67" s="22">
        <f t="shared" si="34"/>
        <v>0</v>
      </c>
      <c r="O67" s="22">
        <f t="shared" si="35"/>
        <v>0</v>
      </c>
      <c r="P67" s="22">
        <f t="shared" si="36"/>
        <v>0</v>
      </c>
      <c r="Q67" s="22">
        <f t="shared" si="37"/>
        <v>0</v>
      </c>
      <c r="R67" s="6">
        <f t="shared" si="38"/>
        <v>0</v>
      </c>
      <c r="S67" s="6">
        <f t="shared" si="39"/>
        <v>0</v>
      </c>
      <c r="T67" s="6">
        <f t="shared" si="40"/>
        <v>0</v>
      </c>
      <c r="U67" s="6">
        <f t="shared" si="41"/>
        <v>0</v>
      </c>
      <c r="V67" s="6">
        <f t="shared" si="42"/>
        <v>0</v>
      </c>
      <c r="W67" s="6">
        <f t="shared" si="43"/>
        <v>0</v>
      </c>
      <c r="X67" s="38">
        <f t="shared" si="44"/>
        <v>1</v>
      </c>
    </row>
    <row r="68" spans="1:24" ht="13.5" hidden="1" thickBot="1" x14ac:dyDescent="0.25">
      <c r="A68" s="32"/>
      <c r="B68" s="33" t="s">
        <v>128</v>
      </c>
      <c r="C68" s="11" t="s">
        <v>129</v>
      </c>
      <c r="D68" s="11" t="s">
        <v>142</v>
      </c>
      <c r="E68" s="5">
        <v>1</v>
      </c>
      <c r="F68" s="5">
        <v>250</v>
      </c>
      <c r="G68" s="5">
        <v>5</v>
      </c>
      <c r="H68" s="5">
        <v>180</v>
      </c>
      <c r="I68" s="5">
        <v>4</v>
      </c>
      <c r="J68" s="39">
        <v>21</v>
      </c>
      <c r="K68" s="5">
        <v>9</v>
      </c>
      <c r="L68" s="22">
        <f t="shared" si="32"/>
        <v>0</v>
      </c>
      <c r="M68" s="22">
        <f t="shared" si="33"/>
        <v>0</v>
      </c>
      <c r="N68" s="22">
        <f t="shared" si="34"/>
        <v>0</v>
      </c>
      <c r="O68" s="22">
        <f t="shared" si="35"/>
        <v>0</v>
      </c>
      <c r="P68" s="22">
        <f t="shared" si="36"/>
        <v>0</v>
      </c>
      <c r="Q68" s="22">
        <f t="shared" si="37"/>
        <v>0</v>
      </c>
      <c r="R68" s="6">
        <f t="shared" si="38"/>
        <v>0</v>
      </c>
      <c r="S68" s="6">
        <f t="shared" si="39"/>
        <v>0</v>
      </c>
      <c r="T68" s="6">
        <f t="shared" si="40"/>
        <v>0</v>
      </c>
      <c r="U68" s="6">
        <f t="shared" si="41"/>
        <v>0</v>
      </c>
      <c r="V68" s="6">
        <f t="shared" si="42"/>
        <v>0</v>
      </c>
      <c r="W68" s="6">
        <f t="shared" si="43"/>
        <v>0</v>
      </c>
      <c r="X68" s="31">
        <f t="shared" si="44"/>
        <v>1</v>
      </c>
    </row>
    <row r="69" spans="1:24" ht="14.25" x14ac:dyDescent="0.2">
      <c r="A69" s="42" t="s">
        <v>24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51">
        <f t="shared" ref="L69:Q69" si="52">SUM(L42:L68)</f>
        <v>513.33333333333326</v>
      </c>
      <c r="M69" s="51">
        <f t="shared" si="52"/>
        <v>8</v>
      </c>
      <c r="N69" s="51">
        <f t="shared" si="52"/>
        <v>1136.6666666666665</v>
      </c>
      <c r="O69" s="51">
        <f t="shared" si="52"/>
        <v>9.3333333333333321</v>
      </c>
      <c r="P69" s="51">
        <f t="shared" si="52"/>
        <v>10</v>
      </c>
      <c r="Q69" s="51">
        <f t="shared" si="52"/>
        <v>30.666666666666671</v>
      </c>
      <c r="R69" s="62">
        <f>SUM(R44:R60)</f>
        <v>0.25666666666666665</v>
      </c>
      <c r="S69" s="62">
        <f t="shared" ref="S69:W69" si="53">SUM(S44:S60)</f>
        <v>0.13114754098360656</v>
      </c>
      <c r="T69" s="62">
        <f t="shared" si="53"/>
        <v>0.56833333333333336</v>
      </c>
      <c r="U69" s="62">
        <f t="shared" si="53"/>
        <v>0.37333333333333329</v>
      </c>
      <c r="V69" s="62">
        <f t="shared" si="53"/>
        <v>0.26315789473684209</v>
      </c>
      <c r="W69" s="62">
        <f t="shared" si="53"/>
        <v>0.51111111111111118</v>
      </c>
      <c r="X69" s="43"/>
    </row>
    <row r="70" spans="1:24" ht="14.25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62">
        <f>L69/2000</f>
        <v>0.25666666666666665</v>
      </c>
      <c r="M70" s="62">
        <f>M69/61</f>
        <v>0.13114754098360656</v>
      </c>
      <c r="N70" s="62">
        <f>N69/2000</f>
        <v>0.56833333333333325</v>
      </c>
      <c r="O70" s="62">
        <f>O69/25</f>
        <v>0.37333333333333329</v>
      </c>
      <c r="P70" s="62">
        <f>P69/38</f>
        <v>0.26315789473684209</v>
      </c>
      <c r="Q70" s="62">
        <f>Q69/60</f>
        <v>0.51111111111111118</v>
      </c>
      <c r="R70" s="42"/>
      <c r="S70" s="42"/>
      <c r="T70" s="42"/>
      <c r="U70" s="42"/>
      <c r="V70" s="42"/>
      <c r="W70" s="42"/>
      <c r="X70" s="43"/>
    </row>
    <row r="71" spans="1:24" x14ac:dyDescent="0.2">
      <c r="L71" s="4"/>
    </row>
    <row r="72" spans="1:24" x14ac:dyDescent="0.2">
      <c r="L72" s="4"/>
    </row>
    <row r="73" spans="1:24" x14ac:dyDescent="0.2">
      <c r="L73" s="4"/>
    </row>
  </sheetData>
  <autoFilter ref="A9:X70" xr:uid="{00000000-0009-0000-0000-000002000000}">
    <filterColumn colId="23">
      <filters blank="1">
        <filter val="0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5193-15F0-4C80-9FB2-FD49DD09467F}">
  <dimension ref="A1:AC35"/>
  <sheetViews>
    <sheetView topLeftCell="G1" workbookViewId="0">
      <selection activeCell="I3" sqref="I3:O3"/>
    </sheetView>
  </sheetViews>
  <sheetFormatPr defaultRowHeight="12.75" x14ac:dyDescent="0.2"/>
  <cols>
    <col min="1" max="1" width="19.140625" customWidth="1"/>
    <col min="2" max="2" width="13.42578125" bestFit="1" customWidth="1"/>
    <col min="3" max="3" width="10.42578125" bestFit="1" customWidth="1"/>
    <col min="4" max="4" width="14.7109375" bestFit="1" customWidth="1"/>
    <col min="5" max="5" width="19.7109375" bestFit="1" customWidth="1"/>
    <col min="6" max="6" width="64.42578125" bestFit="1" customWidth="1"/>
    <col min="7" max="7" width="11.140625" style="30" customWidth="1"/>
    <col min="8" max="8" width="19.42578125" customWidth="1"/>
    <col min="9" max="9" width="11.7109375" customWidth="1"/>
    <col min="10" max="10" width="8.85546875" customWidth="1"/>
    <col min="11" max="11" width="14.5703125" customWidth="1"/>
    <col min="12" max="12" width="10.28515625" customWidth="1"/>
    <col min="13" max="13" width="11.140625" customWidth="1"/>
    <col min="14" max="14" width="12" customWidth="1"/>
    <col min="15" max="15" width="14.42578125" customWidth="1"/>
    <col min="16" max="16" width="11.5703125" customWidth="1"/>
    <col min="17" max="17" width="8" customWidth="1"/>
    <col min="18" max="18" width="14.5703125" customWidth="1"/>
    <col min="19" max="19" width="9.85546875" customWidth="1"/>
    <col min="20" max="20" width="11" customWidth="1"/>
    <col min="21" max="22" width="12.28515625" customWidth="1"/>
    <col min="23" max="23" width="11.42578125" customWidth="1"/>
    <col min="24" max="24" width="9" customWidth="1"/>
    <col min="25" max="25" width="14.85546875" customWidth="1"/>
    <col min="26" max="26" width="9.85546875" customWidth="1"/>
    <col min="27" max="27" width="11.140625" customWidth="1"/>
    <col min="28" max="28" width="12.7109375" customWidth="1"/>
    <col min="29" max="29" width="14.7109375" bestFit="1" customWidth="1"/>
  </cols>
  <sheetData>
    <row r="1" spans="1:29" ht="14.25" x14ac:dyDescent="0.2">
      <c r="A1" s="42" t="s">
        <v>1</v>
      </c>
      <c r="B1" s="42"/>
      <c r="C1" s="42"/>
      <c r="D1" s="42"/>
      <c r="E1" s="42"/>
      <c r="G1" s="45">
        <v>1</v>
      </c>
      <c r="H1" s="42" t="s">
        <v>164</v>
      </c>
      <c r="I1" s="42" t="s">
        <v>125</v>
      </c>
      <c r="J1" s="42"/>
      <c r="K1" s="42"/>
      <c r="L1" s="42"/>
      <c r="M1" s="42"/>
      <c r="N1" s="42"/>
      <c r="O1" s="42"/>
      <c r="P1" s="42" t="s">
        <v>106</v>
      </c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14.25" x14ac:dyDescent="0.2">
      <c r="A2" s="42" t="s">
        <v>152</v>
      </c>
      <c r="B2" s="42"/>
      <c r="C2" s="42"/>
      <c r="D2" s="42"/>
      <c r="E2" s="42"/>
      <c r="G2" s="66"/>
      <c r="H2" s="42" t="s">
        <v>153</v>
      </c>
      <c r="I2" s="44" t="s">
        <v>0</v>
      </c>
      <c r="J2" s="44" t="s">
        <v>9</v>
      </c>
      <c r="K2" s="44" t="s">
        <v>10</v>
      </c>
      <c r="L2" s="44" t="s">
        <v>12</v>
      </c>
      <c r="M2" s="44" t="s">
        <v>13</v>
      </c>
      <c r="N2" s="44" t="s">
        <v>11</v>
      </c>
      <c r="O2" s="44" t="s">
        <v>162</v>
      </c>
      <c r="P2" s="44" t="s">
        <v>0</v>
      </c>
      <c r="Q2" s="44" t="s">
        <v>9</v>
      </c>
      <c r="R2" s="44" t="s">
        <v>10</v>
      </c>
      <c r="S2" s="44" t="s">
        <v>12</v>
      </c>
      <c r="T2" s="44" t="s">
        <v>13</v>
      </c>
      <c r="U2" s="44" t="s">
        <v>11</v>
      </c>
      <c r="V2" s="44" t="s">
        <v>162</v>
      </c>
      <c r="W2" s="42"/>
      <c r="X2" s="42"/>
      <c r="Y2" s="42"/>
      <c r="Z2" s="42"/>
      <c r="AA2" s="42"/>
      <c r="AB2" s="42"/>
      <c r="AC2" s="42"/>
    </row>
    <row r="3" spans="1:29" ht="14.25" x14ac:dyDescent="0.2">
      <c r="A3" s="42"/>
      <c r="B3" s="42"/>
      <c r="C3" s="42"/>
      <c r="D3" s="42"/>
      <c r="E3" s="42"/>
      <c r="F3" s="42"/>
      <c r="G3" s="43"/>
      <c r="H3" s="42"/>
      <c r="I3" s="45">
        <v>2000</v>
      </c>
      <c r="J3" s="45">
        <v>61</v>
      </c>
      <c r="K3" s="45">
        <v>2000</v>
      </c>
      <c r="L3" s="45">
        <v>25</v>
      </c>
      <c r="M3" s="45">
        <v>38</v>
      </c>
      <c r="N3" s="45">
        <v>60</v>
      </c>
      <c r="O3" s="45">
        <v>1000</v>
      </c>
      <c r="P3" s="46">
        <f>SUM(P13,P23,P31)</f>
        <v>2154.64</v>
      </c>
      <c r="Q3" s="46">
        <f t="shared" ref="Q3:V3" si="0">SUM(Q13,Q23,Q31)</f>
        <v>63.7</v>
      </c>
      <c r="R3" s="46">
        <f t="shared" si="0"/>
        <v>1987</v>
      </c>
      <c r="S3" s="46">
        <f t="shared" si="0"/>
        <v>38.1</v>
      </c>
      <c r="T3" s="46">
        <f t="shared" si="0"/>
        <v>103.94600000000001</v>
      </c>
      <c r="U3" s="46">
        <f t="shared" si="0"/>
        <v>83.064000000000007</v>
      </c>
      <c r="V3" s="46">
        <f t="shared" si="0"/>
        <v>795.01200000000017</v>
      </c>
      <c r="W3" s="42"/>
      <c r="X3" s="42"/>
      <c r="Y3" s="42"/>
      <c r="Z3" s="42"/>
      <c r="AA3" s="42"/>
      <c r="AB3" s="42"/>
      <c r="AC3" s="42"/>
    </row>
    <row r="4" spans="1:29" ht="14.25" x14ac:dyDescent="0.2">
      <c r="A4" s="42" t="s">
        <v>50</v>
      </c>
      <c r="B4" s="45">
        <v>1</v>
      </c>
      <c r="C4" s="43"/>
      <c r="D4" s="43"/>
      <c r="E4" s="42" t="s">
        <v>103</v>
      </c>
      <c r="F4" s="42"/>
      <c r="G4" s="43"/>
      <c r="H4" s="42"/>
      <c r="I4" s="43"/>
      <c r="J4" s="43"/>
      <c r="K4" s="43"/>
      <c r="L4" s="43"/>
      <c r="M4" s="43"/>
      <c r="N4" s="43"/>
      <c r="O4" s="43"/>
      <c r="P4" s="69">
        <f>P3/$I$3</f>
        <v>1.0773199999999998</v>
      </c>
      <c r="Q4" s="69">
        <f>Q3/$J$3</f>
        <v>1.0442622950819673</v>
      </c>
      <c r="R4" s="69">
        <f>R3/$K$3</f>
        <v>0.99350000000000005</v>
      </c>
      <c r="S4" s="70">
        <f>S3/$L$3</f>
        <v>1.524</v>
      </c>
      <c r="T4" s="71">
        <f>T3/$M$3</f>
        <v>2.7354210526315792</v>
      </c>
      <c r="U4" s="69">
        <f>U3/$N$3</f>
        <v>1.3844000000000001</v>
      </c>
      <c r="V4" s="70">
        <f>V3/$O$3</f>
        <v>0.79501200000000016</v>
      </c>
      <c r="W4" s="51"/>
      <c r="X4" s="51"/>
      <c r="Y4" s="51"/>
      <c r="Z4" s="51"/>
      <c r="AA4" s="51"/>
      <c r="AB4" s="51"/>
      <c r="AC4" s="51"/>
    </row>
    <row r="5" spans="1:29" ht="14.25" x14ac:dyDescent="0.2">
      <c r="A5" s="42"/>
      <c r="B5" s="42"/>
      <c r="C5" s="42"/>
      <c r="D5" s="42"/>
      <c r="E5" s="42"/>
      <c r="F5" s="42"/>
      <c r="G5" s="43"/>
      <c r="H5" s="42"/>
      <c r="I5" s="43"/>
      <c r="J5" s="43"/>
      <c r="K5" s="43"/>
      <c r="L5" s="43"/>
      <c r="M5" s="42"/>
      <c r="N5" s="42"/>
      <c r="O5" s="42"/>
      <c r="P5" s="42"/>
      <c r="Q5" s="43"/>
      <c r="R5" s="43"/>
      <c r="S5" s="43"/>
      <c r="T5" s="43"/>
      <c r="U5" s="43"/>
      <c r="V5" s="43"/>
      <c r="W5" s="42"/>
      <c r="X5" s="42"/>
      <c r="Y5" s="42"/>
      <c r="Z5" s="42"/>
      <c r="AA5" s="42"/>
      <c r="AB5" s="42"/>
      <c r="AC5" s="42"/>
    </row>
    <row r="6" spans="1:29" ht="14.25" x14ac:dyDescent="0.2">
      <c r="A6" s="53" t="s">
        <v>2</v>
      </c>
      <c r="B6" s="45">
        <v>5</v>
      </c>
      <c r="C6" s="43"/>
      <c r="D6" s="43"/>
      <c r="E6" s="42" t="s">
        <v>104</v>
      </c>
      <c r="F6" s="42"/>
      <c r="G6" s="43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1:29" ht="14.25" x14ac:dyDescent="0.2">
      <c r="A7" s="42"/>
      <c r="B7" s="42"/>
      <c r="C7" s="42"/>
      <c r="D7" s="42"/>
      <c r="E7" s="42"/>
      <c r="F7" s="42"/>
      <c r="G7" s="43"/>
      <c r="H7" s="42"/>
      <c r="I7" s="42" t="s">
        <v>14</v>
      </c>
      <c r="J7" s="42"/>
      <c r="K7" s="42"/>
      <c r="L7" s="42"/>
      <c r="M7" s="42"/>
      <c r="N7" s="42"/>
      <c r="O7" s="42"/>
      <c r="P7" s="42" t="s">
        <v>15</v>
      </c>
      <c r="Q7" s="42"/>
      <c r="R7" s="42"/>
      <c r="S7" s="42"/>
      <c r="T7" s="42"/>
      <c r="U7" s="42"/>
      <c r="V7" s="42"/>
      <c r="W7" s="42" t="s">
        <v>105</v>
      </c>
      <c r="X7" s="42"/>
      <c r="Y7" s="42"/>
      <c r="Z7" s="42"/>
      <c r="AA7" s="42"/>
      <c r="AB7" s="42"/>
      <c r="AC7" s="42"/>
    </row>
    <row r="8" spans="1:29" ht="14.25" x14ac:dyDescent="0.2">
      <c r="A8" s="44" t="s">
        <v>5</v>
      </c>
      <c r="B8" s="53" t="s">
        <v>6</v>
      </c>
      <c r="C8" s="53" t="s">
        <v>167</v>
      </c>
      <c r="D8" s="53" t="s">
        <v>168</v>
      </c>
      <c r="E8" s="53" t="s">
        <v>107</v>
      </c>
      <c r="F8" s="53" t="s">
        <v>7</v>
      </c>
      <c r="G8" s="44" t="s">
        <v>163</v>
      </c>
      <c r="H8" s="53" t="s">
        <v>8</v>
      </c>
      <c r="I8" s="53" t="s">
        <v>0</v>
      </c>
      <c r="J8" s="53" t="s">
        <v>9</v>
      </c>
      <c r="K8" s="53" t="s">
        <v>10</v>
      </c>
      <c r="L8" s="53" t="s">
        <v>12</v>
      </c>
      <c r="M8" s="53" t="s">
        <v>13</v>
      </c>
      <c r="N8" s="53" t="s">
        <v>11</v>
      </c>
      <c r="O8" s="53" t="s">
        <v>162</v>
      </c>
      <c r="P8" s="53" t="s">
        <v>0</v>
      </c>
      <c r="Q8" s="53" t="s">
        <v>9</v>
      </c>
      <c r="R8" s="53" t="s">
        <v>10</v>
      </c>
      <c r="S8" s="53" t="s">
        <v>12</v>
      </c>
      <c r="T8" s="53" t="s">
        <v>13</v>
      </c>
      <c r="U8" s="53" t="s">
        <v>11</v>
      </c>
      <c r="V8" s="44" t="s">
        <v>162</v>
      </c>
      <c r="W8" s="53" t="s">
        <v>0</v>
      </c>
      <c r="X8" s="53" t="s">
        <v>9</v>
      </c>
      <c r="Y8" s="53" t="s">
        <v>10</v>
      </c>
      <c r="Z8" s="53" t="s">
        <v>12</v>
      </c>
      <c r="AA8" s="53" t="s">
        <v>13</v>
      </c>
      <c r="AB8" s="53" t="s">
        <v>11</v>
      </c>
      <c r="AC8" s="53" t="s">
        <v>162</v>
      </c>
    </row>
    <row r="9" spans="1:29" ht="14.25" x14ac:dyDescent="0.2">
      <c r="A9" s="45">
        <v>0.75</v>
      </c>
      <c r="B9" s="60" t="s">
        <v>169</v>
      </c>
      <c r="C9" s="72">
        <f>18.875</f>
        <v>18.875</v>
      </c>
      <c r="D9" s="72">
        <f>C9*A9</f>
        <v>14.15625</v>
      </c>
      <c r="E9" s="55" t="s">
        <v>108</v>
      </c>
      <c r="F9" s="55" t="s">
        <v>166</v>
      </c>
      <c r="G9" s="45">
        <v>1</v>
      </c>
      <c r="H9" s="55">
        <v>8</v>
      </c>
      <c r="I9" s="55">
        <v>230</v>
      </c>
      <c r="J9" s="55">
        <v>1</v>
      </c>
      <c r="K9" s="55">
        <v>5</v>
      </c>
      <c r="L9" s="55">
        <v>6</v>
      </c>
      <c r="M9" s="55">
        <v>1</v>
      </c>
      <c r="N9" s="55">
        <v>6</v>
      </c>
      <c r="O9" s="55">
        <v>0</v>
      </c>
      <c r="P9" s="57">
        <f>A9*H9*I9/($B$4*$B$6)</f>
        <v>276</v>
      </c>
      <c r="Q9" s="57">
        <f>A9*H9*J9/($B$4*$B$6)</f>
        <v>1.2</v>
      </c>
      <c r="R9" s="57">
        <f>A9*H9*K9/($B$4*$B$6)</f>
        <v>6</v>
      </c>
      <c r="S9" s="57">
        <f>A9*H9*L9/($B$4*$B$6)</f>
        <v>7.2</v>
      </c>
      <c r="T9" s="57">
        <f>A9*H9*M9/($B$4*$B$6)</f>
        <v>1.2</v>
      </c>
      <c r="U9" s="57">
        <f>A9*H9*N9/($B$4*$B$6)</f>
        <v>7.2</v>
      </c>
      <c r="V9" s="57">
        <f>A9*H9*O9/($B$4*$B$6)</f>
        <v>0</v>
      </c>
      <c r="W9" s="58">
        <f>P9/$I$3</f>
        <v>0.13800000000000001</v>
      </c>
      <c r="X9" s="58">
        <f>Q9/$J$3</f>
        <v>1.9672131147540982E-2</v>
      </c>
      <c r="Y9" s="58">
        <f>R9/$K$3</f>
        <v>3.0000000000000001E-3</v>
      </c>
      <c r="Z9" s="58">
        <f>S9/$L$3</f>
        <v>0.28800000000000003</v>
      </c>
      <c r="AA9" s="58">
        <f>T9/$M$3</f>
        <v>3.1578947368421054E-2</v>
      </c>
      <c r="AB9" s="58">
        <f>U9/$N$3</f>
        <v>0.12000000000000001</v>
      </c>
      <c r="AC9" s="58">
        <f>V9/$O$3</f>
        <v>0</v>
      </c>
    </row>
    <row r="10" spans="1:29" ht="14.25" x14ac:dyDescent="0.2">
      <c r="A10" s="45">
        <v>0.75</v>
      </c>
      <c r="B10" s="60" t="s">
        <v>169</v>
      </c>
      <c r="C10" s="72">
        <v>12.375</v>
      </c>
      <c r="D10" s="72">
        <f t="shared" ref="D10:D12" si="1">C10*A10</f>
        <v>9.28125</v>
      </c>
      <c r="E10" s="55" t="s">
        <v>108</v>
      </c>
      <c r="F10" s="55" t="s">
        <v>96</v>
      </c>
      <c r="G10" s="45">
        <v>1</v>
      </c>
      <c r="H10" s="55">
        <v>6</v>
      </c>
      <c r="I10" s="55">
        <v>260</v>
      </c>
      <c r="J10" s="55">
        <v>10</v>
      </c>
      <c r="K10" s="55">
        <v>45</v>
      </c>
      <c r="L10" s="55">
        <v>5</v>
      </c>
      <c r="M10" s="55">
        <v>10</v>
      </c>
      <c r="N10" s="55">
        <v>6</v>
      </c>
      <c r="O10" s="55">
        <v>30</v>
      </c>
      <c r="P10" s="57">
        <f>A10*H10*I10/($B$4*$B$6)</f>
        <v>234</v>
      </c>
      <c r="Q10" s="57">
        <f>A10*H10*J10/($B$4*$B$6)</f>
        <v>9</v>
      </c>
      <c r="R10" s="57">
        <f>A10*H10*K10/($B$4*$B$6)</f>
        <v>40.5</v>
      </c>
      <c r="S10" s="57">
        <f>A10*H10*L10/($B$4*$B$6)</f>
        <v>4.5</v>
      </c>
      <c r="T10" s="57">
        <f>A10*H10*M10/($B$4*$B$6)</f>
        <v>9</v>
      </c>
      <c r="U10" s="57">
        <f>A10*H10*N10/($B$4*$B$6)</f>
        <v>5.4</v>
      </c>
      <c r="V10" s="57">
        <f>A10*H10*O10/($B$4*$B$6)</f>
        <v>27</v>
      </c>
      <c r="W10" s="58">
        <f>P10/$I$3</f>
        <v>0.11700000000000001</v>
      </c>
      <c r="X10" s="58">
        <f>Q10/$J$3</f>
        <v>0.14754098360655737</v>
      </c>
      <c r="Y10" s="58">
        <f>R10/$K$3</f>
        <v>2.0250000000000001E-2</v>
      </c>
      <c r="Z10" s="58">
        <f>S10/$L$3</f>
        <v>0.18</v>
      </c>
      <c r="AA10" s="58">
        <f>T10/$M$3</f>
        <v>0.23684210526315788</v>
      </c>
      <c r="AB10" s="58">
        <f>U10/$N$3</f>
        <v>9.0000000000000011E-2</v>
      </c>
      <c r="AC10" s="58">
        <f>V10/$O$3</f>
        <v>2.7E-2</v>
      </c>
    </row>
    <row r="11" spans="1:29" ht="14.25" x14ac:dyDescent="0.2">
      <c r="A11" s="45">
        <v>0.67</v>
      </c>
      <c r="B11" s="60" t="s">
        <v>170</v>
      </c>
      <c r="C11" s="72">
        <v>10.25</v>
      </c>
      <c r="D11" s="72">
        <f t="shared" si="1"/>
        <v>6.8675000000000006</v>
      </c>
      <c r="E11" s="55" t="s">
        <v>160</v>
      </c>
      <c r="F11" s="55" t="s">
        <v>161</v>
      </c>
      <c r="G11" s="45">
        <v>1</v>
      </c>
      <c r="H11" s="55">
        <v>12</v>
      </c>
      <c r="I11" s="55">
        <v>80</v>
      </c>
      <c r="J11" s="55">
        <v>0</v>
      </c>
      <c r="K11" s="55">
        <v>125</v>
      </c>
      <c r="L11" s="55">
        <v>0</v>
      </c>
      <c r="M11" s="55">
        <v>12</v>
      </c>
      <c r="N11" s="55">
        <v>8</v>
      </c>
      <c r="O11" s="55">
        <v>289</v>
      </c>
      <c r="P11" s="57">
        <f>A11*H11*I11/($B$4*$B$6)</f>
        <v>128.64000000000001</v>
      </c>
      <c r="Q11" s="57">
        <f>A11*H11*J11/($B$4*$B$6)</f>
        <v>0</v>
      </c>
      <c r="R11" s="57">
        <f>A11*H11*K11/($B$4*$B$6)</f>
        <v>201.00000000000003</v>
      </c>
      <c r="S11" s="57">
        <f>A11*H11*L11/($B$4*$B$6)</f>
        <v>0</v>
      </c>
      <c r="T11" s="57">
        <f>A11*H11*M11/($B$4*$B$6)</f>
        <v>19.296000000000003</v>
      </c>
      <c r="U11" s="57">
        <f>A11*H11*N11/($B$4*$B$6)</f>
        <v>12.864000000000001</v>
      </c>
      <c r="V11" s="57">
        <f>A11*H11*O11/($B$4*$B$6)</f>
        <v>464.7120000000001</v>
      </c>
      <c r="W11" s="58">
        <f>P11/$I$3</f>
        <v>6.4320000000000002E-2</v>
      </c>
      <c r="X11" s="58">
        <f>Q11/$J$3</f>
        <v>0</v>
      </c>
      <c r="Y11" s="58">
        <f>R11/$K$3</f>
        <v>0.10050000000000002</v>
      </c>
      <c r="Z11" s="58">
        <f>S11/$L$3</f>
        <v>0</v>
      </c>
      <c r="AA11" s="58">
        <f>T11/$M$3</f>
        <v>0.50778947368421057</v>
      </c>
      <c r="AB11" s="58">
        <f>U11/$N$3</f>
        <v>0.21440000000000001</v>
      </c>
      <c r="AC11" s="58">
        <f>V11/$O$3</f>
        <v>0.46471200000000012</v>
      </c>
    </row>
    <row r="12" spans="1:29" ht="14.25" x14ac:dyDescent="0.2">
      <c r="A12" s="45">
        <v>0.5</v>
      </c>
      <c r="B12" s="60" t="s">
        <v>18</v>
      </c>
      <c r="C12" s="72">
        <v>8.5</v>
      </c>
      <c r="D12" s="72">
        <f t="shared" si="1"/>
        <v>4.25</v>
      </c>
      <c r="E12" s="60" t="s">
        <v>113</v>
      </c>
      <c r="F12" s="11" t="s">
        <v>21</v>
      </c>
      <c r="G12" s="67">
        <v>1</v>
      </c>
      <c r="H12" s="5">
        <v>6</v>
      </c>
      <c r="I12" s="5">
        <v>150</v>
      </c>
      <c r="J12" s="5">
        <v>0</v>
      </c>
      <c r="K12" s="5">
        <v>0</v>
      </c>
      <c r="L12" s="5">
        <v>2</v>
      </c>
      <c r="M12" s="39">
        <v>33</v>
      </c>
      <c r="N12" s="5">
        <v>0</v>
      </c>
      <c r="O12" s="5">
        <v>10</v>
      </c>
      <c r="P12" s="57">
        <f>A12*H12*I12/($B$4*$B$6)</f>
        <v>90</v>
      </c>
      <c r="Q12" s="57">
        <f>A12*H12*J12/($B$4*$B$6)</f>
        <v>0</v>
      </c>
      <c r="R12" s="57">
        <f>A12*H12*K12/($B$4*$B$6)</f>
        <v>0</v>
      </c>
      <c r="S12" s="57">
        <f>A12*H12*L12/($B$4*$B$6)</f>
        <v>1.2</v>
      </c>
      <c r="T12" s="57">
        <f>A12*H12*M12/($B$4*$B$6)</f>
        <v>19.8</v>
      </c>
      <c r="U12" s="57">
        <f>A12*H12*N12/($B$4*$B$6)</f>
        <v>0</v>
      </c>
      <c r="V12" s="57">
        <f>A12*H12*O12/($B$4*$B$6)</f>
        <v>6</v>
      </c>
      <c r="W12" s="58">
        <f>P12/$I$3</f>
        <v>4.4999999999999998E-2</v>
      </c>
      <c r="X12" s="58">
        <f>Q12/$J$3</f>
        <v>0</v>
      </c>
      <c r="Y12" s="58">
        <f>R12/$K$3</f>
        <v>0</v>
      </c>
      <c r="Z12" s="58">
        <f>S12/$L$3</f>
        <v>4.8000000000000001E-2</v>
      </c>
      <c r="AA12" s="58">
        <f>T12/$M$3</f>
        <v>0.52105263157894743</v>
      </c>
      <c r="AB12" s="58">
        <f>U12/$N$3</f>
        <v>0</v>
      </c>
      <c r="AC12" s="58">
        <f>V12/$O$3</f>
        <v>6.0000000000000001E-3</v>
      </c>
    </row>
    <row r="13" spans="1:29" ht="14.25" x14ac:dyDescent="0.2">
      <c r="A13" s="42" t="s">
        <v>24</v>
      </c>
      <c r="B13" s="42"/>
      <c r="C13" s="73"/>
      <c r="D13" s="42"/>
      <c r="E13" s="42"/>
      <c r="F13" s="42"/>
      <c r="G13" s="43"/>
      <c r="H13" s="42"/>
      <c r="I13" s="42"/>
      <c r="J13" s="42"/>
      <c r="K13" s="42"/>
      <c r="L13" s="42"/>
      <c r="M13" s="42"/>
      <c r="N13" s="42"/>
      <c r="O13" s="42"/>
      <c r="P13" s="51">
        <f t="shared" ref="P13:AB13" si="2">SUM(P9:P12)</f>
        <v>728.64</v>
      </c>
      <c r="Q13" s="51">
        <f t="shared" si="2"/>
        <v>10.199999999999999</v>
      </c>
      <c r="R13" s="51">
        <f t="shared" si="2"/>
        <v>247.50000000000003</v>
      </c>
      <c r="S13" s="51">
        <f t="shared" si="2"/>
        <v>12.899999999999999</v>
      </c>
      <c r="T13" s="51">
        <f t="shared" si="2"/>
        <v>49.296000000000006</v>
      </c>
      <c r="U13" s="51">
        <f t="shared" si="2"/>
        <v>25.464000000000002</v>
      </c>
      <c r="V13" s="51">
        <f t="shared" si="2"/>
        <v>497.7120000000001</v>
      </c>
      <c r="W13" s="62">
        <f t="shared" si="2"/>
        <v>0.36431999999999998</v>
      </c>
      <c r="X13" s="62">
        <f t="shared" si="2"/>
        <v>0.16721311475409836</v>
      </c>
      <c r="Y13" s="62">
        <f t="shared" si="2"/>
        <v>0.12375000000000003</v>
      </c>
      <c r="Z13" s="62">
        <f t="shared" si="2"/>
        <v>0.51600000000000001</v>
      </c>
      <c r="AA13" s="62">
        <f t="shared" si="2"/>
        <v>1.2972631578947369</v>
      </c>
      <c r="AB13" s="62">
        <f t="shared" si="2"/>
        <v>0.4244</v>
      </c>
      <c r="AC13" s="62"/>
    </row>
    <row r="14" spans="1:29" ht="14.25" x14ac:dyDescent="0.2">
      <c r="A14" s="42"/>
      <c r="B14" s="42"/>
      <c r="C14" s="73"/>
      <c r="D14" s="42"/>
      <c r="E14" s="42"/>
      <c r="F14" s="42"/>
      <c r="G14" s="43"/>
      <c r="H14" s="42"/>
      <c r="I14" s="42"/>
      <c r="J14" s="42"/>
      <c r="K14" s="42"/>
      <c r="L14" s="42"/>
      <c r="M14" s="42"/>
      <c r="N14" s="42"/>
      <c r="O14" s="42"/>
      <c r="P14" s="62">
        <f>P13/$I$3</f>
        <v>0.36431999999999998</v>
      </c>
      <c r="Q14" s="62">
        <f>Q13/$J$3</f>
        <v>0.16721311475409834</v>
      </c>
      <c r="R14" s="62">
        <f>R13/$K$3</f>
        <v>0.12375000000000001</v>
      </c>
      <c r="S14" s="62">
        <f>S13/$L$3</f>
        <v>0.5159999999999999</v>
      </c>
      <c r="T14" s="62">
        <f>T13/$M$3</f>
        <v>1.2972631578947371</v>
      </c>
      <c r="U14" s="62">
        <f>U13/$N$3</f>
        <v>0.42440000000000005</v>
      </c>
      <c r="V14" s="62">
        <f>V13/$O$3</f>
        <v>0.4977120000000001</v>
      </c>
      <c r="W14" s="42"/>
      <c r="X14" s="42"/>
      <c r="Y14" s="42"/>
      <c r="Z14" s="42"/>
      <c r="AA14" s="42"/>
      <c r="AB14" s="42"/>
      <c r="AC14" s="42"/>
    </row>
    <row r="15" spans="1:29" ht="14.25" x14ac:dyDescent="0.2">
      <c r="A15" s="53" t="s">
        <v>26</v>
      </c>
      <c r="B15" s="45">
        <v>5</v>
      </c>
      <c r="C15" s="74" t="s">
        <v>104</v>
      </c>
      <c r="D15" s="43"/>
      <c r="E15" s="42"/>
      <c r="F15" s="42"/>
      <c r="G15" s="43"/>
      <c r="H15" s="42"/>
      <c r="I15" s="42"/>
      <c r="J15" s="42"/>
      <c r="K15" s="42"/>
      <c r="L15" s="42"/>
      <c r="M15" s="42"/>
      <c r="N15" s="42"/>
      <c r="O15" s="42"/>
      <c r="P15" s="51"/>
      <c r="Q15" s="51"/>
      <c r="R15" s="51"/>
      <c r="S15" s="51"/>
      <c r="T15" s="51"/>
      <c r="U15" s="51"/>
      <c r="V15" s="51"/>
      <c r="W15" s="42"/>
      <c r="X15" s="42"/>
      <c r="Y15" s="42"/>
      <c r="Z15" s="42"/>
      <c r="AA15" s="42"/>
      <c r="AB15" s="42"/>
      <c r="AC15" s="42"/>
    </row>
    <row r="16" spans="1:29" ht="14.25" x14ac:dyDescent="0.2">
      <c r="A16" s="45">
        <v>1</v>
      </c>
      <c r="B16" s="68" t="s">
        <v>18</v>
      </c>
      <c r="C16" s="75">
        <v>6.5</v>
      </c>
      <c r="D16" s="72">
        <f t="shared" ref="D16:D22" si="3">C16*A16</f>
        <v>6.5</v>
      </c>
      <c r="E16" s="60" t="s">
        <v>113</v>
      </c>
      <c r="F16" s="55" t="s">
        <v>101</v>
      </c>
      <c r="G16" s="45">
        <v>1</v>
      </c>
      <c r="H16" s="55">
        <v>4.5</v>
      </c>
      <c r="I16" s="55">
        <v>130</v>
      </c>
      <c r="J16" s="55">
        <v>0</v>
      </c>
      <c r="K16" s="55">
        <v>0</v>
      </c>
      <c r="L16" s="55">
        <v>2</v>
      </c>
      <c r="M16" s="56">
        <v>22</v>
      </c>
      <c r="N16" s="55">
        <v>0</v>
      </c>
      <c r="O16" s="55">
        <v>70</v>
      </c>
      <c r="P16" s="57">
        <f t="shared" ref="P16:P22" si="4">A16*H16*I16/($B$4*$B$6)</f>
        <v>117</v>
      </c>
      <c r="Q16" s="57">
        <f t="shared" ref="Q16:Q22" si="5">A16*H16*J16/($B$4*$B$6)</f>
        <v>0</v>
      </c>
      <c r="R16" s="57">
        <f t="shared" ref="R16:R22" si="6">A16*H16*K16/($B$4*$B$6)</f>
        <v>0</v>
      </c>
      <c r="S16" s="57">
        <f t="shared" ref="S16:S22" si="7">A16*H16*L16/($B$4*$B$6)</f>
        <v>1.8</v>
      </c>
      <c r="T16" s="57">
        <f t="shared" ref="T16:T22" si="8">A16*H16*M16/($B$4*$B$6)</f>
        <v>19.8</v>
      </c>
      <c r="U16" s="57">
        <f t="shared" ref="U16:U22" si="9">A16*H16*N16/($B$4*$B$6)</f>
        <v>0</v>
      </c>
      <c r="V16" s="57">
        <f t="shared" ref="V16:V22" si="10">A16*H16*O16/($B$4*$B$6)</f>
        <v>63</v>
      </c>
      <c r="W16" s="58">
        <f>P16/$I$3</f>
        <v>5.8500000000000003E-2</v>
      </c>
      <c r="X16" s="58">
        <f>Q16/$J$3</f>
        <v>0</v>
      </c>
      <c r="Y16" s="58">
        <f>R16/$K$3</f>
        <v>0</v>
      </c>
      <c r="Z16" s="58">
        <f>S16/$L$3</f>
        <v>7.2000000000000008E-2</v>
      </c>
      <c r="AA16" s="58">
        <f>T16/$M$3</f>
        <v>0.52105263157894743</v>
      </c>
      <c r="AB16" s="58">
        <f>U16/$N$3</f>
        <v>0</v>
      </c>
      <c r="AC16" s="58">
        <f t="shared" ref="AC16:AC22" si="11">V16/$O$3</f>
        <v>6.3E-2</v>
      </c>
    </row>
    <row r="17" spans="1:29" ht="14.25" x14ac:dyDescent="0.2">
      <c r="A17" s="45">
        <v>0.5</v>
      </c>
      <c r="B17" s="55" t="s">
        <v>18</v>
      </c>
      <c r="C17" s="72">
        <v>18.5</v>
      </c>
      <c r="D17" s="72">
        <f t="shared" si="3"/>
        <v>9.25</v>
      </c>
      <c r="E17" s="60" t="s">
        <v>116</v>
      </c>
      <c r="F17" s="55" t="s">
        <v>155</v>
      </c>
      <c r="G17" s="45">
        <v>1</v>
      </c>
      <c r="H17" s="55">
        <v>15</v>
      </c>
      <c r="I17" s="55">
        <v>150</v>
      </c>
      <c r="J17" s="55">
        <v>10</v>
      </c>
      <c r="K17" s="55">
        <v>15</v>
      </c>
      <c r="L17" s="55">
        <v>2</v>
      </c>
      <c r="M17" s="55">
        <v>9</v>
      </c>
      <c r="N17" s="55">
        <v>4</v>
      </c>
      <c r="O17" s="55">
        <v>30</v>
      </c>
      <c r="P17" s="57">
        <f t="shared" si="4"/>
        <v>225</v>
      </c>
      <c r="Q17" s="57">
        <f t="shared" si="5"/>
        <v>15</v>
      </c>
      <c r="R17" s="57">
        <f t="shared" si="6"/>
        <v>22.5</v>
      </c>
      <c r="S17" s="57">
        <f t="shared" si="7"/>
        <v>3</v>
      </c>
      <c r="T17" s="57">
        <f t="shared" si="8"/>
        <v>13.5</v>
      </c>
      <c r="U17" s="57">
        <f t="shared" si="9"/>
        <v>6</v>
      </c>
      <c r="V17" s="57">
        <f t="shared" si="10"/>
        <v>45</v>
      </c>
      <c r="W17" s="58">
        <f>P17/$I$3</f>
        <v>0.1125</v>
      </c>
      <c r="X17" s="58">
        <f>Q17/$J$3</f>
        <v>0.24590163934426229</v>
      </c>
      <c r="Y17" s="58">
        <f>R17/$K$3</f>
        <v>1.125E-2</v>
      </c>
      <c r="Z17" s="58">
        <f>S17/$L$3</f>
        <v>0.12</v>
      </c>
      <c r="AA17" s="58">
        <f>T17/$M$3</f>
        <v>0.35526315789473684</v>
      </c>
      <c r="AB17" s="58">
        <f>U17/$N$3</f>
        <v>0.1</v>
      </c>
      <c r="AC17" s="58">
        <f t="shared" si="11"/>
        <v>4.4999999999999998E-2</v>
      </c>
    </row>
    <row r="18" spans="1:29" ht="14.25" x14ac:dyDescent="0.2">
      <c r="A18" s="45">
        <v>0.5</v>
      </c>
      <c r="B18" s="60" t="s">
        <v>169</v>
      </c>
      <c r="C18" s="75">
        <f>11.875</f>
        <v>11.875</v>
      </c>
      <c r="D18" s="72">
        <f t="shared" si="3"/>
        <v>5.9375</v>
      </c>
      <c r="E18" s="55" t="s">
        <v>110</v>
      </c>
      <c r="F18" s="55" t="s">
        <v>165</v>
      </c>
      <c r="G18" s="45">
        <v>1</v>
      </c>
      <c r="H18" s="55">
        <v>9</v>
      </c>
      <c r="I18" s="55">
        <v>140</v>
      </c>
      <c r="J18" s="55">
        <v>6</v>
      </c>
      <c r="K18" s="55">
        <v>240</v>
      </c>
      <c r="L18" s="55">
        <v>2</v>
      </c>
      <c r="M18" s="55">
        <v>3</v>
      </c>
      <c r="N18" s="55">
        <v>3</v>
      </c>
      <c r="O18" s="55">
        <v>60</v>
      </c>
      <c r="P18" s="57">
        <f t="shared" si="4"/>
        <v>126</v>
      </c>
      <c r="Q18" s="57">
        <f t="shared" si="5"/>
        <v>5.4</v>
      </c>
      <c r="R18" s="57">
        <f t="shared" si="6"/>
        <v>216</v>
      </c>
      <c r="S18" s="57">
        <f t="shared" si="7"/>
        <v>1.8</v>
      </c>
      <c r="T18" s="57">
        <f t="shared" si="8"/>
        <v>2.7</v>
      </c>
      <c r="U18" s="57">
        <f t="shared" si="9"/>
        <v>2.7</v>
      </c>
      <c r="V18" s="57">
        <f t="shared" si="10"/>
        <v>54</v>
      </c>
      <c r="W18" s="58">
        <f>P18/$I$3</f>
        <v>6.3E-2</v>
      </c>
      <c r="X18" s="58">
        <f>Q18/$J$3</f>
        <v>8.8524590163934436E-2</v>
      </c>
      <c r="Y18" s="58">
        <f>R18/$K$3</f>
        <v>0.108</v>
      </c>
      <c r="Z18" s="58">
        <f>S18/$L$3</f>
        <v>7.2000000000000008E-2</v>
      </c>
      <c r="AA18" s="58">
        <f>T18/$M$3</f>
        <v>7.1052631578947367E-2</v>
      </c>
      <c r="AB18" s="58">
        <f>U18/$N$3</f>
        <v>4.5000000000000005E-2</v>
      </c>
      <c r="AC18" s="58">
        <f t="shared" si="11"/>
        <v>5.3999999999999999E-2</v>
      </c>
    </row>
    <row r="19" spans="1:29" ht="14.25" x14ac:dyDescent="0.2">
      <c r="A19" s="45">
        <v>0.5</v>
      </c>
      <c r="B19" s="60" t="s">
        <v>169</v>
      </c>
      <c r="C19" s="75">
        <v>7</v>
      </c>
      <c r="D19" s="72">
        <f t="shared" si="3"/>
        <v>3.5</v>
      </c>
      <c r="E19" s="55" t="s">
        <v>110</v>
      </c>
      <c r="F19" s="55" t="s">
        <v>62</v>
      </c>
      <c r="G19" s="45">
        <v>1</v>
      </c>
      <c r="H19" s="55">
        <v>6</v>
      </c>
      <c r="I19" s="55">
        <v>160</v>
      </c>
      <c r="J19" s="55">
        <v>9</v>
      </c>
      <c r="K19" s="55">
        <v>35</v>
      </c>
      <c r="L19" s="55">
        <v>2</v>
      </c>
      <c r="M19" s="55">
        <v>2</v>
      </c>
      <c r="N19" s="55">
        <v>2</v>
      </c>
      <c r="O19" s="55">
        <v>30</v>
      </c>
      <c r="P19" s="57">
        <f t="shared" si="4"/>
        <v>96</v>
      </c>
      <c r="Q19" s="57">
        <f t="shared" si="5"/>
        <v>5.4</v>
      </c>
      <c r="R19" s="57">
        <f t="shared" si="6"/>
        <v>21</v>
      </c>
      <c r="S19" s="57">
        <f t="shared" si="7"/>
        <v>1.2</v>
      </c>
      <c r="T19" s="57">
        <f t="shared" si="8"/>
        <v>1.2</v>
      </c>
      <c r="U19" s="57">
        <f t="shared" si="9"/>
        <v>1.2</v>
      </c>
      <c r="V19" s="57">
        <f t="shared" si="10"/>
        <v>18</v>
      </c>
      <c r="W19" s="58">
        <f>P19/$I$3</f>
        <v>4.8000000000000001E-2</v>
      </c>
      <c r="X19" s="58">
        <f>Q19/$J$3</f>
        <v>8.8524590163934436E-2</v>
      </c>
      <c r="Y19" s="58">
        <f>R19/$K$3</f>
        <v>1.0500000000000001E-2</v>
      </c>
      <c r="Z19" s="58">
        <f>S19/$L$3</f>
        <v>4.8000000000000001E-2</v>
      </c>
      <c r="AA19" s="58">
        <f>T19/$M$3</f>
        <v>3.1578947368421054E-2</v>
      </c>
      <c r="AB19" s="58">
        <f>U19/$N$3</f>
        <v>0.02</v>
      </c>
      <c r="AC19" s="58">
        <f t="shared" si="11"/>
        <v>1.7999999999999999E-2</v>
      </c>
    </row>
    <row r="20" spans="1:29" ht="14.25" x14ac:dyDescent="0.2">
      <c r="A20" s="45">
        <v>0.25</v>
      </c>
      <c r="B20" s="55" t="s">
        <v>18</v>
      </c>
      <c r="C20" s="75">
        <v>16.5</v>
      </c>
      <c r="D20" s="72">
        <f t="shared" si="3"/>
        <v>4.125</v>
      </c>
      <c r="E20" s="55" t="s">
        <v>111</v>
      </c>
      <c r="F20" s="55" t="s">
        <v>102</v>
      </c>
      <c r="G20" s="45">
        <v>1</v>
      </c>
      <c r="H20" s="55">
        <v>15</v>
      </c>
      <c r="I20" s="55">
        <v>180</v>
      </c>
      <c r="J20" s="55">
        <v>14</v>
      </c>
      <c r="K20" s="55">
        <v>20</v>
      </c>
      <c r="L20" s="55">
        <v>1</v>
      </c>
      <c r="M20" s="55">
        <v>2</v>
      </c>
      <c r="N20" s="55">
        <v>6</v>
      </c>
      <c r="O20" s="55">
        <v>10</v>
      </c>
      <c r="P20" s="57">
        <f t="shared" si="4"/>
        <v>135</v>
      </c>
      <c r="Q20" s="57">
        <f t="shared" si="5"/>
        <v>10.5</v>
      </c>
      <c r="R20" s="57">
        <f t="shared" si="6"/>
        <v>15</v>
      </c>
      <c r="S20" s="57">
        <f t="shared" si="7"/>
        <v>0.75</v>
      </c>
      <c r="T20" s="57">
        <f t="shared" si="8"/>
        <v>1.5</v>
      </c>
      <c r="U20" s="57">
        <f t="shared" si="9"/>
        <v>4.5</v>
      </c>
      <c r="V20" s="57">
        <f t="shared" si="10"/>
        <v>7.5</v>
      </c>
      <c r="W20" s="58">
        <f>P20/$I$3</f>
        <v>6.7500000000000004E-2</v>
      </c>
      <c r="X20" s="58">
        <f>Q20/$J$3</f>
        <v>0.1721311475409836</v>
      </c>
      <c r="Y20" s="58">
        <f>R20/$K$3</f>
        <v>7.4999999999999997E-3</v>
      </c>
      <c r="Z20" s="58">
        <f>S20/$L$3</f>
        <v>0.03</v>
      </c>
      <c r="AA20" s="58">
        <f>T20/$M$3</f>
        <v>3.9473684210526314E-2</v>
      </c>
      <c r="AB20" s="58">
        <f>U20/$N$3</f>
        <v>7.4999999999999997E-2</v>
      </c>
      <c r="AC20" s="58">
        <f t="shared" si="11"/>
        <v>7.4999999999999997E-3</v>
      </c>
    </row>
    <row r="21" spans="1:29" ht="14.25" x14ac:dyDescent="0.2">
      <c r="A21" s="45">
        <v>0.25</v>
      </c>
      <c r="B21" s="55" t="s">
        <v>18</v>
      </c>
      <c r="C21" s="75">
        <v>16.75</v>
      </c>
      <c r="D21" s="72">
        <f t="shared" si="3"/>
        <v>4.1875</v>
      </c>
      <c r="E21" s="55" t="s">
        <v>111</v>
      </c>
      <c r="F21" s="55" t="s">
        <v>154</v>
      </c>
      <c r="G21" s="45">
        <v>1</v>
      </c>
      <c r="H21" s="55">
        <v>15</v>
      </c>
      <c r="I21" s="55">
        <v>180</v>
      </c>
      <c r="J21" s="55">
        <v>16</v>
      </c>
      <c r="K21" s="55">
        <v>60</v>
      </c>
      <c r="L21" s="55">
        <v>3</v>
      </c>
      <c r="M21" s="55">
        <v>1</v>
      </c>
      <c r="N21" s="55">
        <v>8</v>
      </c>
      <c r="O21" s="55">
        <v>20</v>
      </c>
      <c r="P21" s="57">
        <f t="shared" si="4"/>
        <v>135</v>
      </c>
      <c r="Q21" s="57">
        <f t="shared" si="5"/>
        <v>12</v>
      </c>
      <c r="R21" s="57">
        <f t="shared" si="6"/>
        <v>45</v>
      </c>
      <c r="S21" s="57">
        <f t="shared" si="7"/>
        <v>2.25</v>
      </c>
      <c r="T21" s="57">
        <f t="shared" si="8"/>
        <v>0.75</v>
      </c>
      <c r="U21" s="57">
        <f t="shared" si="9"/>
        <v>6</v>
      </c>
      <c r="V21" s="57">
        <f t="shared" si="10"/>
        <v>15</v>
      </c>
      <c r="W21" s="58">
        <f t="shared" ref="W21" si="12">P21/$I$3</f>
        <v>6.7500000000000004E-2</v>
      </c>
      <c r="X21" s="58">
        <f t="shared" ref="X21" si="13">Q21/$J$3</f>
        <v>0.19672131147540983</v>
      </c>
      <c r="Y21" s="58">
        <f t="shared" ref="Y21" si="14">R21/$K$3</f>
        <v>2.2499999999999999E-2</v>
      </c>
      <c r="Z21" s="58">
        <f t="shared" ref="Z21" si="15">S21/$L$3</f>
        <v>0.09</v>
      </c>
      <c r="AA21" s="58">
        <f t="shared" ref="AA21" si="16">T21/$M$3</f>
        <v>1.9736842105263157E-2</v>
      </c>
      <c r="AB21" s="58">
        <f t="shared" ref="AB21" si="17">U21/$N$3</f>
        <v>0.1</v>
      </c>
      <c r="AC21" s="58">
        <f t="shared" si="11"/>
        <v>1.4999999999999999E-2</v>
      </c>
    </row>
    <row r="22" spans="1:29" ht="14.25" x14ac:dyDescent="0.2">
      <c r="A22" s="31">
        <v>1</v>
      </c>
      <c r="B22" s="11" t="s">
        <v>18</v>
      </c>
      <c r="C22" s="76">
        <v>4.5</v>
      </c>
      <c r="D22" s="72">
        <f t="shared" si="3"/>
        <v>4.5</v>
      </c>
      <c r="E22" s="11" t="s">
        <v>112</v>
      </c>
      <c r="F22" s="11" t="s">
        <v>135</v>
      </c>
      <c r="G22" s="67">
        <v>1</v>
      </c>
      <c r="H22" s="5">
        <v>4</v>
      </c>
      <c r="I22" s="5">
        <v>60</v>
      </c>
      <c r="J22" s="5">
        <v>0</v>
      </c>
      <c r="K22" s="5">
        <v>270</v>
      </c>
      <c r="L22" s="5">
        <v>0</v>
      </c>
      <c r="M22" s="5">
        <v>5</v>
      </c>
      <c r="N22" s="5">
        <v>11</v>
      </c>
      <c r="O22" s="5">
        <v>0</v>
      </c>
      <c r="P22" s="57">
        <f t="shared" si="4"/>
        <v>48</v>
      </c>
      <c r="Q22" s="57">
        <f t="shared" si="5"/>
        <v>0</v>
      </c>
      <c r="R22" s="57">
        <f t="shared" si="6"/>
        <v>216</v>
      </c>
      <c r="S22" s="57">
        <f t="shared" si="7"/>
        <v>0</v>
      </c>
      <c r="T22" s="57">
        <f t="shared" si="8"/>
        <v>4</v>
      </c>
      <c r="U22" s="57">
        <f t="shared" si="9"/>
        <v>8.8000000000000007</v>
      </c>
      <c r="V22" s="57">
        <f t="shared" si="10"/>
        <v>0</v>
      </c>
      <c r="W22" s="6">
        <f>P22/$I$3</f>
        <v>2.4E-2</v>
      </c>
      <c r="X22" s="6">
        <f>Q22/$J$3</f>
        <v>0</v>
      </c>
      <c r="Y22" s="6">
        <f>R22/$K$3</f>
        <v>0.108</v>
      </c>
      <c r="Z22" s="6">
        <f>S22/$L$3</f>
        <v>0</v>
      </c>
      <c r="AA22" s="6">
        <f>T22/$M$3</f>
        <v>0.10526315789473684</v>
      </c>
      <c r="AB22" s="6">
        <f>U22/$N$3</f>
        <v>0.14666666666666667</v>
      </c>
      <c r="AC22" s="58">
        <f t="shared" si="11"/>
        <v>0</v>
      </c>
    </row>
    <row r="23" spans="1:29" ht="14.25" x14ac:dyDescent="0.2">
      <c r="A23" s="42"/>
      <c r="B23" s="42"/>
      <c r="C23" s="73"/>
      <c r="D23" s="42"/>
      <c r="E23" s="42"/>
      <c r="F23" s="42"/>
      <c r="G23" s="43"/>
      <c r="H23" s="42"/>
      <c r="I23" s="42"/>
      <c r="J23" s="42"/>
      <c r="K23" s="42"/>
      <c r="L23" s="42"/>
      <c r="M23" s="42"/>
      <c r="N23" s="42"/>
      <c r="O23" s="42"/>
      <c r="P23" s="51">
        <f>SUM(P16:P22)</f>
        <v>882</v>
      </c>
      <c r="Q23" s="51">
        <f t="shared" ref="Q23:V23" si="18">SUM(Q16:Q22)</f>
        <v>48.3</v>
      </c>
      <c r="R23" s="51">
        <f t="shared" si="18"/>
        <v>535.5</v>
      </c>
      <c r="S23" s="51">
        <f t="shared" si="18"/>
        <v>10.8</v>
      </c>
      <c r="T23" s="51">
        <f t="shared" si="18"/>
        <v>43.45</v>
      </c>
      <c r="U23" s="51">
        <f t="shared" si="18"/>
        <v>29.2</v>
      </c>
      <c r="V23" s="51">
        <f t="shared" si="18"/>
        <v>202.5</v>
      </c>
      <c r="W23" s="42"/>
      <c r="X23" s="42"/>
      <c r="Y23" s="42"/>
      <c r="Z23" s="42"/>
      <c r="AA23" s="42"/>
      <c r="AB23" s="42"/>
      <c r="AC23" s="42"/>
    </row>
    <row r="24" spans="1:29" ht="14.25" x14ac:dyDescent="0.2">
      <c r="A24" s="42"/>
      <c r="B24" s="42"/>
      <c r="C24" s="73"/>
      <c r="D24" s="42"/>
      <c r="E24" s="42"/>
      <c r="F24" s="42"/>
      <c r="G24" s="43"/>
      <c r="H24" s="42"/>
      <c r="I24" s="42"/>
      <c r="J24" s="42"/>
      <c r="K24" s="42"/>
      <c r="L24" s="42"/>
      <c r="M24" s="42"/>
      <c r="N24" s="42"/>
      <c r="O24" s="42"/>
      <c r="P24" s="62">
        <f>P23/$I$3</f>
        <v>0.441</v>
      </c>
      <c r="Q24" s="62">
        <f>Q23/$J$3</f>
        <v>0.79180327868852451</v>
      </c>
      <c r="R24" s="62">
        <f>R23/$K$3</f>
        <v>0.26774999999999999</v>
      </c>
      <c r="S24" s="62">
        <f>S23/$L$3</f>
        <v>0.43200000000000005</v>
      </c>
      <c r="T24" s="62">
        <f>T23/$M$3</f>
        <v>1.1434210526315791</v>
      </c>
      <c r="U24" s="62">
        <f>U23/$N$3</f>
        <v>0.48666666666666664</v>
      </c>
      <c r="V24" s="62">
        <f>V23/$O$3</f>
        <v>0.20250000000000001</v>
      </c>
      <c r="W24" s="42"/>
      <c r="X24" s="42"/>
      <c r="Y24" s="42"/>
      <c r="Z24" s="42"/>
      <c r="AA24" s="42"/>
      <c r="AB24" s="42"/>
      <c r="AC24" s="42"/>
    </row>
    <row r="25" spans="1:29" ht="14.25" x14ac:dyDescent="0.2">
      <c r="A25" s="53" t="s">
        <v>37</v>
      </c>
      <c r="B25" s="45">
        <v>5</v>
      </c>
      <c r="C25" s="74" t="s">
        <v>104</v>
      </c>
      <c r="D25" s="43"/>
      <c r="E25" s="42"/>
      <c r="F25" s="42"/>
      <c r="G25" s="43"/>
      <c r="H25" s="42"/>
      <c r="I25" s="42"/>
      <c r="J25" s="42"/>
      <c r="K25" s="42"/>
      <c r="L25" s="42"/>
      <c r="M25" s="42"/>
      <c r="N25" s="42"/>
      <c r="O25" s="42"/>
      <c r="P25" s="51"/>
      <c r="Q25" s="51"/>
      <c r="R25" s="51"/>
      <c r="S25" s="51"/>
      <c r="T25" s="51"/>
      <c r="U25" s="51"/>
      <c r="V25" s="51"/>
      <c r="W25" s="42"/>
      <c r="X25" s="42"/>
      <c r="Y25" s="42"/>
      <c r="Z25" s="42"/>
      <c r="AA25" s="42"/>
      <c r="AB25" s="42"/>
      <c r="AC25" s="42"/>
    </row>
    <row r="26" spans="1:29" ht="14.25" x14ac:dyDescent="0.2">
      <c r="A26" s="45">
        <v>1</v>
      </c>
      <c r="B26" s="68" t="s">
        <v>18</v>
      </c>
      <c r="C26" s="75">
        <v>5.875</v>
      </c>
      <c r="D26" s="72">
        <f t="shared" ref="D26:D30" si="19">C26*A26</f>
        <v>5.875</v>
      </c>
      <c r="E26" s="55" t="s">
        <v>114</v>
      </c>
      <c r="F26" s="55" t="s">
        <v>156</v>
      </c>
      <c r="G26" s="45">
        <v>1</v>
      </c>
      <c r="H26" s="55">
        <v>2</v>
      </c>
      <c r="I26" s="55">
        <v>290</v>
      </c>
      <c r="J26" s="55">
        <v>3.5</v>
      </c>
      <c r="K26" s="55">
        <v>680</v>
      </c>
      <c r="L26" s="55">
        <v>2</v>
      </c>
      <c r="M26" s="55">
        <v>12</v>
      </c>
      <c r="N26" s="55">
        <v>20</v>
      </c>
      <c r="O26" s="55">
        <v>25</v>
      </c>
      <c r="P26" s="57">
        <f t="shared" ref="P26:P30" si="20">A26*H26*I26/($B$4*$B$6)</f>
        <v>116</v>
      </c>
      <c r="Q26" s="57">
        <f t="shared" ref="Q26:Q30" si="21">A26*H26*J26/($B$4*$B$6)</f>
        <v>1.4</v>
      </c>
      <c r="R26" s="57">
        <f t="shared" ref="R26:R30" si="22">A26*H26*K26/($B$4*$B$6)</f>
        <v>272</v>
      </c>
      <c r="S26" s="57">
        <f t="shared" ref="S26:S30" si="23">A26*H26*L26/($B$4*$B$6)</f>
        <v>0.8</v>
      </c>
      <c r="T26" s="57">
        <f t="shared" ref="T26:T30" si="24">A26*H26*M26/($B$4*$B$6)</f>
        <v>4.8</v>
      </c>
      <c r="U26" s="57">
        <f t="shared" ref="U26:U30" si="25">A26*H26*N26/($B$4*$B$6)</f>
        <v>8</v>
      </c>
      <c r="V26" s="57">
        <f t="shared" ref="V26:V30" si="26">A26*H26*O26/($B$4*$B$6)</f>
        <v>10</v>
      </c>
      <c r="W26" s="58">
        <f>P26/$I$3</f>
        <v>5.8000000000000003E-2</v>
      </c>
      <c r="X26" s="58">
        <f>Q26/$J$3</f>
        <v>2.2950819672131147E-2</v>
      </c>
      <c r="Y26" s="58">
        <f>R26/$K$3</f>
        <v>0.13600000000000001</v>
      </c>
      <c r="Z26" s="58">
        <f>S26/$L$3</f>
        <v>3.2000000000000001E-2</v>
      </c>
      <c r="AA26" s="58">
        <f>T26/$M$3</f>
        <v>0.12631578947368421</v>
      </c>
      <c r="AB26" s="58">
        <f>U26/$N$3</f>
        <v>0.13333333333333333</v>
      </c>
      <c r="AC26" s="58">
        <f>V26/$O$3</f>
        <v>0.01</v>
      </c>
    </row>
    <row r="27" spans="1:29" ht="14.25" x14ac:dyDescent="0.2">
      <c r="A27" s="45">
        <v>1</v>
      </c>
      <c r="B27" s="55" t="s">
        <v>18</v>
      </c>
      <c r="C27" s="75">
        <v>6.875</v>
      </c>
      <c r="D27" s="72">
        <f t="shared" si="19"/>
        <v>6.875</v>
      </c>
      <c r="E27" s="55" t="s">
        <v>114</v>
      </c>
      <c r="F27" s="55" t="s">
        <v>148</v>
      </c>
      <c r="G27" s="45">
        <v>1</v>
      </c>
      <c r="H27" s="55">
        <v>2</v>
      </c>
      <c r="I27" s="55">
        <v>300</v>
      </c>
      <c r="J27" s="55">
        <v>3</v>
      </c>
      <c r="K27" s="55">
        <v>970</v>
      </c>
      <c r="L27" s="55">
        <v>2</v>
      </c>
      <c r="M27" s="55">
        <v>6</v>
      </c>
      <c r="N27" s="55">
        <v>18</v>
      </c>
      <c r="O27" s="55">
        <v>64</v>
      </c>
      <c r="P27" s="57">
        <f t="shared" si="20"/>
        <v>120</v>
      </c>
      <c r="Q27" s="57">
        <f t="shared" si="21"/>
        <v>1.2</v>
      </c>
      <c r="R27" s="57">
        <f t="shared" si="22"/>
        <v>388</v>
      </c>
      <c r="S27" s="57">
        <f t="shared" si="23"/>
        <v>0.8</v>
      </c>
      <c r="T27" s="57">
        <f t="shared" si="24"/>
        <v>2.4</v>
      </c>
      <c r="U27" s="57">
        <f t="shared" si="25"/>
        <v>7.2</v>
      </c>
      <c r="V27" s="57">
        <f t="shared" si="26"/>
        <v>25.6</v>
      </c>
      <c r="W27" s="58">
        <f>P27/$I$3</f>
        <v>0.06</v>
      </c>
      <c r="X27" s="58">
        <f>Q27/$J$3</f>
        <v>1.9672131147540982E-2</v>
      </c>
      <c r="Y27" s="58">
        <f>R27/$K$3</f>
        <v>0.19400000000000001</v>
      </c>
      <c r="Z27" s="58">
        <f>S27/$L$3</f>
        <v>3.2000000000000001E-2</v>
      </c>
      <c r="AA27" s="58">
        <f>T27/$M$3</f>
        <v>6.3157894736842107E-2</v>
      </c>
      <c r="AB27" s="58">
        <f>U27/$N$3</f>
        <v>0.12000000000000001</v>
      </c>
      <c r="AC27" s="58">
        <f>V27/$O$3</f>
        <v>2.5600000000000001E-2</v>
      </c>
    </row>
    <row r="28" spans="1:29" ht="14.25" x14ac:dyDescent="0.2">
      <c r="A28" s="45">
        <v>1</v>
      </c>
      <c r="B28" s="55" t="s">
        <v>18</v>
      </c>
      <c r="C28" s="75">
        <v>5.625</v>
      </c>
      <c r="D28" s="72">
        <f t="shared" si="19"/>
        <v>5.625</v>
      </c>
      <c r="E28" s="55" t="s">
        <v>114</v>
      </c>
      <c r="F28" s="55" t="s">
        <v>157</v>
      </c>
      <c r="G28" s="45">
        <v>1</v>
      </c>
      <c r="H28" s="55">
        <v>2</v>
      </c>
      <c r="I28" s="55">
        <v>230</v>
      </c>
      <c r="J28" s="55">
        <v>1.5</v>
      </c>
      <c r="K28" s="55">
        <v>620</v>
      </c>
      <c r="L28" s="55">
        <v>10</v>
      </c>
      <c r="M28" s="55">
        <v>2</v>
      </c>
      <c r="N28" s="55">
        <v>12</v>
      </c>
      <c r="O28" s="55">
        <v>43</v>
      </c>
      <c r="P28" s="57">
        <f t="shared" si="20"/>
        <v>92</v>
      </c>
      <c r="Q28" s="57">
        <f t="shared" si="21"/>
        <v>0.6</v>
      </c>
      <c r="R28" s="57">
        <f t="shared" si="22"/>
        <v>248</v>
      </c>
      <c r="S28" s="57">
        <f t="shared" si="23"/>
        <v>4</v>
      </c>
      <c r="T28" s="57">
        <f t="shared" si="24"/>
        <v>0.8</v>
      </c>
      <c r="U28" s="57">
        <f t="shared" si="25"/>
        <v>4.8</v>
      </c>
      <c r="V28" s="57">
        <f t="shared" si="26"/>
        <v>17.2</v>
      </c>
      <c r="W28" s="58">
        <f>P28/$I$3</f>
        <v>4.5999999999999999E-2</v>
      </c>
      <c r="X28" s="58">
        <f>Q28/$J$3</f>
        <v>9.8360655737704909E-3</v>
      </c>
      <c r="Y28" s="58">
        <f>R28/$K$3</f>
        <v>0.124</v>
      </c>
      <c r="Z28" s="58">
        <f>S28/$L$3</f>
        <v>0.16</v>
      </c>
      <c r="AA28" s="58">
        <f>T28/$M$3</f>
        <v>2.1052631578947368E-2</v>
      </c>
      <c r="AB28" s="58">
        <f>U28/$N$3</f>
        <v>0.08</v>
      </c>
      <c r="AC28" s="58">
        <f>V28/$O$3</f>
        <v>1.72E-2</v>
      </c>
    </row>
    <row r="29" spans="1:29" ht="14.25" x14ac:dyDescent="0.2">
      <c r="A29" s="45">
        <v>1</v>
      </c>
      <c r="B29" s="55" t="s">
        <v>18</v>
      </c>
      <c r="C29" s="75">
        <v>7</v>
      </c>
      <c r="D29" s="72">
        <f t="shared" si="19"/>
        <v>7</v>
      </c>
      <c r="E29" s="55" t="s">
        <v>114</v>
      </c>
      <c r="F29" s="55" t="s">
        <v>158</v>
      </c>
      <c r="G29" s="45">
        <v>1</v>
      </c>
      <c r="H29" s="55">
        <v>2</v>
      </c>
      <c r="I29" s="55">
        <v>300</v>
      </c>
      <c r="J29" s="55">
        <v>2</v>
      </c>
      <c r="K29" s="55">
        <v>370</v>
      </c>
      <c r="L29" s="55">
        <v>13</v>
      </c>
      <c r="M29" s="55">
        <v>5</v>
      </c>
      <c r="N29" s="55">
        <v>12</v>
      </c>
      <c r="O29" s="55">
        <v>64</v>
      </c>
      <c r="P29" s="57">
        <f t="shared" si="20"/>
        <v>120</v>
      </c>
      <c r="Q29" s="57">
        <f t="shared" si="21"/>
        <v>0.8</v>
      </c>
      <c r="R29" s="57">
        <f t="shared" si="22"/>
        <v>148</v>
      </c>
      <c r="S29" s="57">
        <f t="shared" si="23"/>
        <v>5.2</v>
      </c>
      <c r="T29" s="57">
        <f t="shared" si="24"/>
        <v>2</v>
      </c>
      <c r="U29" s="57">
        <f t="shared" si="25"/>
        <v>4.8</v>
      </c>
      <c r="V29" s="57">
        <f t="shared" si="26"/>
        <v>25.6</v>
      </c>
      <c r="W29" s="58">
        <f>P29/$I$3</f>
        <v>0.06</v>
      </c>
      <c r="X29" s="58">
        <f>Q29/$J$3</f>
        <v>1.3114754098360656E-2</v>
      </c>
      <c r="Y29" s="58">
        <f>R29/$K$3</f>
        <v>7.3999999999999996E-2</v>
      </c>
      <c r="Z29" s="58">
        <f>S29/$L$3</f>
        <v>0.20800000000000002</v>
      </c>
      <c r="AA29" s="58">
        <f>T29/$M$3</f>
        <v>5.2631578947368418E-2</v>
      </c>
      <c r="AB29" s="58">
        <f>U29/$N$3</f>
        <v>0.08</v>
      </c>
      <c r="AC29" s="58">
        <f>V29/$O$3</f>
        <v>2.5600000000000001E-2</v>
      </c>
    </row>
    <row r="30" spans="1:29" ht="14.25" x14ac:dyDescent="0.2">
      <c r="A30" s="45">
        <v>1</v>
      </c>
      <c r="B30" s="55" t="s">
        <v>18</v>
      </c>
      <c r="C30" s="75">
        <v>5.625</v>
      </c>
      <c r="D30" s="72">
        <f t="shared" si="19"/>
        <v>5.625</v>
      </c>
      <c r="E30" s="55" t="s">
        <v>114</v>
      </c>
      <c r="F30" s="55" t="s">
        <v>159</v>
      </c>
      <c r="G30" s="45">
        <v>1</v>
      </c>
      <c r="H30" s="55">
        <v>2</v>
      </c>
      <c r="I30" s="55">
        <v>240</v>
      </c>
      <c r="J30" s="55">
        <v>3</v>
      </c>
      <c r="K30" s="55">
        <v>370</v>
      </c>
      <c r="L30" s="55">
        <v>9</v>
      </c>
      <c r="M30" s="55">
        <v>3</v>
      </c>
      <c r="N30" s="55">
        <v>9</v>
      </c>
      <c r="O30" s="55">
        <v>41</v>
      </c>
      <c r="P30" s="57">
        <f t="shared" si="20"/>
        <v>96</v>
      </c>
      <c r="Q30" s="57">
        <f t="shared" si="21"/>
        <v>1.2</v>
      </c>
      <c r="R30" s="57">
        <f t="shared" si="22"/>
        <v>148</v>
      </c>
      <c r="S30" s="57">
        <f t="shared" si="23"/>
        <v>3.6</v>
      </c>
      <c r="T30" s="57">
        <f t="shared" si="24"/>
        <v>1.2</v>
      </c>
      <c r="U30" s="57">
        <f t="shared" si="25"/>
        <v>3.6</v>
      </c>
      <c r="V30" s="57">
        <f t="shared" si="26"/>
        <v>16.399999999999999</v>
      </c>
      <c r="W30" s="58">
        <f>P30/$I$3</f>
        <v>4.8000000000000001E-2</v>
      </c>
      <c r="X30" s="58">
        <f>Q30/$J$3</f>
        <v>1.9672131147540982E-2</v>
      </c>
      <c r="Y30" s="58">
        <f>R30/$K$3</f>
        <v>7.3999999999999996E-2</v>
      </c>
      <c r="Z30" s="58">
        <f>S30/$L$3</f>
        <v>0.14400000000000002</v>
      </c>
      <c r="AA30" s="58">
        <f>T30/$M$3</f>
        <v>3.1578947368421054E-2</v>
      </c>
      <c r="AB30" s="58">
        <f>U30/$N$3</f>
        <v>6.0000000000000005E-2</v>
      </c>
      <c r="AC30" s="58">
        <f>V30/$O$3</f>
        <v>1.6399999999999998E-2</v>
      </c>
    </row>
    <row r="31" spans="1:29" ht="14.25" x14ac:dyDescent="0.2">
      <c r="A31" s="42" t="s">
        <v>24</v>
      </c>
      <c r="B31" s="42"/>
      <c r="C31" s="42"/>
      <c r="D31" s="42"/>
      <c r="E31" s="42"/>
      <c r="F31" s="42"/>
      <c r="G31" s="43"/>
      <c r="H31" s="42"/>
      <c r="I31" s="42"/>
      <c r="J31" s="42"/>
      <c r="K31" s="42"/>
      <c r="L31" s="42"/>
      <c r="M31" s="42"/>
      <c r="N31" s="42"/>
      <c r="O31" s="42"/>
      <c r="P31" s="51">
        <f>SUM(P26:P30)</f>
        <v>544</v>
      </c>
      <c r="Q31" s="51">
        <f t="shared" ref="Q31:V31" si="27">SUM(Q26:Q30)</f>
        <v>5.2</v>
      </c>
      <c r="R31" s="51">
        <f t="shared" si="27"/>
        <v>1204</v>
      </c>
      <c r="S31" s="51">
        <f t="shared" si="27"/>
        <v>14.4</v>
      </c>
      <c r="T31" s="51">
        <f t="shared" si="27"/>
        <v>11.2</v>
      </c>
      <c r="U31" s="51">
        <f t="shared" si="27"/>
        <v>28.400000000000002</v>
      </c>
      <c r="V31" s="51">
        <f t="shared" si="27"/>
        <v>94.800000000000011</v>
      </c>
      <c r="W31" s="62">
        <f t="shared" ref="W31:AB31" si="28">SUM(W26:W30)</f>
        <v>0.27199999999999996</v>
      </c>
      <c r="X31" s="62">
        <f t="shared" si="28"/>
        <v>8.5245901639344257E-2</v>
      </c>
      <c r="Y31" s="62">
        <f t="shared" si="28"/>
        <v>0.60199999999999998</v>
      </c>
      <c r="Z31" s="62">
        <f t="shared" si="28"/>
        <v>0.57600000000000007</v>
      </c>
      <c r="AA31" s="62">
        <f t="shared" si="28"/>
        <v>0.29473684210526319</v>
      </c>
      <c r="AB31" s="62">
        <f t="shared" si="28"/>
        <v>0.47333333333333338</v>
      </c>
      <c r="AC31" s="62"/>
    </row>
    <row r="32" spans="1:29" ht="14.25" x14ac:dyDescent="0.2">
      <c r="A32" s="42"/>
      <c r="B32" s="42"/>
      <c r="C32" s="42"/>
      <c r="D32" s="42"/>
      <c r="E32" s="42"/>
      <c r="F32" s="42"/>
      <c r="G32" s="43"/>
      <c r="H32" s="42"/>
      <c r="I32" s="42"/>
      <c r="J32" s="42"/>
      <c r="K32" s="42"/>
      <c r="L32" s="42"/>
      <c r="M32" s="42"/>
      <c r="N32" s="42"/>
      <c r="O32" s="42"/>
      <c r="P32" s="62">
        <f>P31/$I$3</f>
        <v>0.27200000000000002</v>
      </c>
      <c r="Q32" s="62">
        <f>Q31/$J$3</f>
        <v>8.5245901639344271E-2</v>
      </c>
      <c r="R32" s="62">
        <f>R31/$K$3</f>
        <v>0.60199999999999998</v>
      </c>
      <c r="S32" s="62">
        <f>S31/$L$3</f>
        <v>0.57600000000000007</v>
      </c>
      <c r="T32" s="62">
        <f>T31/$M$3</f>
        <v>0.29473684210526313</v>
      </c>
      <c r="U32" s="62">
        <f>U31/$N$3</f>
        <v>0.47333333333333338</v>
      </c>
      <c r="V32" s="62">
        <f>V31/$O$3</f>
        <v>9.4800000000000009E-2</v>
      </c>
      <c r="W32" s="42"/>
      <c r="X32" s="42"/>
      <c r="Y32" s="42"/>
      <c r="Z32" s="42"/>
      <c r="AA32" s="42"/>
      <c r="AB32" s="42"/>
      <c r="AC32" s="42"/>
    </row>
    <row r="33" spans="1:16" ht="14.25" x14ac:dyDescent="0.2">
      <c r="A33" s="3" t="s">
        <v>171</v>
      </c>
      <c r="D33" s="77">
        <f>SUM(D9:D31)</f>
        <v>103.55500000000001</v>
      </c>
      <c r="E33" s="42" t="s">
        <v>172</v>
      </c>
      <c r="P33" s="4"/>
    </row>
    <row r="34" spans="1:16" ht="14.25" x14ac:dyDescent="0.2">
      <c r="D34" s="77">
        <f>D33/16</f>
        <v>6.4721875000000004</v>
      </c>
      <c r="E34" s="42" t="s">
        <v>173</v>
      </c>
    </row>
    <row r="35" spans="1:16" ht="14.25" x14ac:dyDescent="0.2">
      <c r="D35" s="78">
        <f>D34/B6</f>
        <v>1.2944375000000001</v>
      </c>
      <c r="E35" s="42" t="s">
        <v>174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DB28-14AC-4E60-9E42-21EE50903517}">
  <dimension ref="A1:X34"/>
  <sheetViews>
    <sheetView workbookViewId="0">
      <selection activeCell="D12" sqref="D12"/>
    </sheetView>
  </sheetViews>
  <sheetFormatPr defaultRowHeight="12.75" x14ac:dyDescent="0.2"/>
  <cols>
    <col min="2" max="2" width="53.42578125" bestFit="1" customWidth="1"/>
    <col min="3" max="3" width="8.7109375" bestFit="1" customWidth="1"/>
    <col min="4" max="4" width="9.7109375" bestFit="1" customWidth="1"/>
    <col min="5" max="5" width="12.85546875" customWidth="1"/>
    <col min="6" max="6" width="12" bestFit="1" customWidth="1"/>
    <col min="7" max="7" width="5.85546875" bestFit="1" customWidth="1"/>
    <col min="8" max="8" width="8.28515625" bestFit="1" customWidth="1"/>
    <col min="9" max="9" width="8.85546875" bestFit="1" customWidth="1"/>
    <col min="10" max="10" width="10.7109375" bestFit="1" customWidth="1"/>
    <col min="11" max="11" width="7" bestFit="1" customWidth="1"/>
    <col min="12" max="12" width="7.85546875" bestFit="1" customWidth="1"/>
    <col min="13" max="13" width="9" bestFit="1" customWidth="1"/>
    <col min="14" max="14" width="11.7109375" bestFit="1" customWidth="1"/>
    <col min="15" max="15" width="11.7109375" customWidth="1"/>
  </cols>
  <sheetData>
    <row r="1" spans="1:24" x14ac:dyDescent="0.2">
      <c r="A1" s="3" t="s">
        <v>1</v>
      </c>
    </row>
    <row r="2" spans="1:24" x14ac:dyDescent="0.2">
      <c r="A2" t="s">
        <v>175</v>
      </c>
    </row>
    <row r="4" spans="1:24" x14ac:dyDescent="0.2">
      <c r="A4" s="31">
        <v>1</v>
      </c>
      <c r="B4" t="s">
        <v>103</v>
      </c>
    </row>
    <row r="5" spans="1:24" x14ac:dyDescent="0.2">
      <c r="A5" s="31">
        <v>5.33</v>
      </c>
      <c r="B5" s="3" t="s">
        <v>177</v>
      </c>
      <c r="C5" s="3"/>
    </row>
    <row r="6" spans="1:24" x14ac:dyDescent="0.2">
      <c r="F6" t="s">
        <v>14</v>
      </c>
      <c r="O6" t="s">
        <v>208</v>
      </c>
    </row>
    <row r="7" spans="1:24" x14ac:dyDescent="0.2">
      <c r="A7" s="8" t="s">
        <v>184</v>
      </c>
      <c r="B7" s="8" t="s">
        <v>185</v>
      </c>
      <c r="C7" s="8" t="s">
        <v>210</v>
      </c>
      <c r="D7" s="8" t="s">
        <v>180</v>
      </c>
      <c r="E7" s="8" t="s">
        <v>181</v>
      </c>
      <c r="F7" s="8" t="s">
        <v>0</v>
      </c>
      <c r="G7" s="8" t="s">
        <v>9</v>
      </c>
      <c r="H7" s="8" t="s">
        <v>178</v>
      </c>
      <c r="I7" s="8" t="s">
        <v>179</v>
      </c>
      <c r="J7" s="8" t="s">
        <v>10</v>
      </c>
      <c r="K7" s="8" t="s">
        <v>12</v>
      </c>
      <c r="L7" s="8" t="s">
        <v>13</v>
      </c>
      <c r="M7" s="8" t="s">
        <v>11</v>
      </c>
      <c r="N7" s="8" t="s">
        <v>182</v>
      </c>
      <c r="O7" s="8" t="s">
        <v>209</v>
      </c>
      <c r="P7" s="8" t="s">
        <v>0</v>
      </c>
      <c r="Q7" s="8" t="s">
        <v>9</v>
      </c>
      <c r="R7" s="8" t="s">
        <v>178</v>
      </c>
      <c r="S7" s="8" t="s">
        <v>179</v>
      </c>
      <c r="T7" s="8" t="s">
        <v>10</v>
      </c>
      <c r="U7" s="8" t="s">
        <v>12</v>
      </c>
      <c r="V7" s="8" t="s">
        <v>13</v>
      </c>
      <c r="W7" s="8" t="s">
        <v>11</v>
      </c>
      <c r="X7" s="8" t="s">
        <v>182</v>
      </c>
    </row>
    <row r="8" spans="1:24" x14ac:dyDescent="0.2">
      <c r="A8" t="s">
        <v>176</v>
      </c>
      <c r="B8" s="5" t="s">
        <v>96</v>
      </c>
      <c r="C8" s="84">
        <v>35.299999999999997</v>
      </c>
      <c r="D8" s="83">
        <v>0.25</v>
      </c>
      <c r="E8" s="5">
        <v>18</v>
      </c>
      <c r="F8" s="5">
        <v>260</v>
      </c>
      <c r="G8" s="5">
        <v>10</v>
      </c>
      <c r="H8" s="5">
        <v>1.5</v>
      </c>
      <c r="I8" s="5">
        <v>0</v>
      </c>
      <c r="J8" s="5">
        <v>45</v>
      </c>
      <c r="K8" s="5">
        <v>5</v>
      </c>
      <c r="L8" s="5">
        <v>10</v>
      </c>
      <c r="M8" s="5">
        <v>6</v>
      </c>
      <c r="N8" s="5">
        <v>30</v>
      </c>
      <c r="O8" s="77">
        <f>C8*D8</f>
        <v>8.8249999999999993</v>
      </c>
      <c r="P8" s="4">
        <f>F8*$E8*$D8</f>
        <v>1170</v>
      </c>
      <c r="Q8" s="4">
        <f t="shared" ref="Q8:Q25" si="0">G8*$E8*$D8</f>
        <v>45</v>
      </c>
      <c r="R8" s="4">
        <f t="shared" ref="R8:R25" si="1">H8*$E8*$D8</f>
        <v>6.75</v>
      </c>
      <c r="S8" s="4">
        <f t="shared" ref="S8:S25" si="2">I8*$E8*$D8</f>
        <v>0</v>
      </c>
      <c r="T8" s="4">
        <f t="shared" ref="T8:T25" si="3">J8*$E8*$D8</f>
        <v>202.5</v>
      </c>
      <c r="U8" s="4">
        <f t="shared" ref="U8:U25" si="4">K8*$E8*$D8</f>
        <v>22.5</v>
      </c>
      <c r="V8" s="4">
        <f t="shared" ref="V8:V25" si="5">L8*$E8*$D8</f>
        <v>45</v>
      </c>
      <c r="W8" s="4">
        <f t="shared" ref="W8:W25" si="6">M8*$E8*$D8</f>
        <v>27</v>
      </c>
      <c r="X8" s="4">
        <f t="shared" ref="X8:X25" si="7">N8*$E8*$D8</f>
        <v>135</v>
      </c>
    </row>
    <row r="9" spans="1:24" x14ac:dyDescent="0.2">
      <c r="B9" s="5" t="s">
        <v>193</v>
      </c>
      <c r="C9" s="84">
        <v>17.2</v>
      </c>
      <c r="D9" s="83">
        <v>0.5</v>
      </c>
      <c r="E9" s="5">
        <v>6</v>
      </c>
      <c r="F9" s="5">
        <v>230</v>
      </c>
      <c r="G9" s="5">
        <v>1</v>
      </c>
      <c r="H9" s="5">
        <v>0</v>
      </c>
      <c r="I9" s="5">
        <v>0</v>
      </c>
      <c r="J9" s="5">
        <v>5</v>
      </c>
      <c r="K9" s="5">
        <v>6</v>
      </c>
      <c r="L9" s="5">
        <v>1</v>
      </c>
      <c r="M9" s="5">
        <v>6</v>
      </c>
      <c r="N9" s="5">
        <v>0</v>
      </c>
      <c r="O9" s="77">
        <f t="shared" ref="O9:O25" si="8">C9*D9</f>
        <v>8.6</v>
      </c>
      <c r="P9" s="4">
        <f t="shared" ref="P9:P25" si="9">F9*$E9*$D9</f>
        <v>690</v>
      </c>
      <c r="Q9" s="4">
        <f t="shared" si="0"/>
        <v>3</v>
      </c>
      <c r="R9" s="4">
        <f t="shared" si="1"/>
        <v>0</v>
      </c>
      <c r="S9" s="4">
        <f t="shared" si="2"/>
        <v>0</v>
      </c>
      <c r="T9" s="4">
        <f t="shared" si="3"/>
        <v>15</v>
      </c>
      <c r="U9" s="4">
        <f t="shared" si="4"/>
        <v>18</v>
      </c>
      <c r="V9" s="4">
        <f t="shared" si="5"/>
        <v>3</v>
      </c>
      <c r="W9" s="4">
        <f t="shared" si="6"/>
        <v>18</v>
      </c>
      <c r="X9" s="4">
        <f t="shared" si="7"/>
        <v>0</v>
      </c>
    </row>
    <row r="10" spans="1:24" x14ac:dyDescent="0.2">
      <c r="B10" s="5" t="s">
        <v>161</v>
      </c>
      <c r="C10" s="84">
        <v>9.6</v>
      </c>
      <c r="D10" s="83">
        <v>0.33</v>
      </c>
      <c r="E10" s="5">
        <v>12</v>
      </c>
      <c r="F10" s="5">
        <v>80</v>
      </c>
      <c r="G10" s="5">
        <v>0</v>
      </c>
      <c r="H10" s="5">
        <v>0</v>
      </c>
      <c r="I10" s="5">
        <v>5</v>
      </c>
      <c r="J10" s="5">
        <v>125</v>
      </c>
      <c r="K10" s="5">
        <v>0</v>
      </c>
      <c r="L10" s="5">
        <v>12</v>
      </c>
      <c r="M10" s="5">
        <v>8</v>
      </c>
      <c r="N10" s="5">
        <v>289</v>
      </c>
      <c r="O10" s="77">
        <f t="shared" si="8"/>
        <v>3.1680000000000001</v>
      </c>
      <c r="P10" s="4">
        <f t="shared" si="9"/>
        <v>316.8</v>
      </c>
      <c r="Q10" s="4">
        <f t="shared" si="0"/>
        <v>0</v>
      </c>
      <c r="R10" s="4">
        <f t="shared" si="1"/>
        <v>0</v>
      </c>
      <c r="S10" s="4">
        <f t="shared" si="2"/>
        <v>19.8</v>
      </c>
      <c r="T10" s="4">
        <f t="shared" si="3"/>
        <v>495</v>
      </c>
      <c r="U10" s="4">
        <f t="shared" si="4"/>
        <v>0</v>
      </c>
      <c r="V10" s="4">
        <f t="shared" si="5"/>
        <v>47.52</v>
      </c>
      <c r="W10" s="4">
        <f t="shared" si="6"/>
        <v>31.68</v>
      </c>
      <c r="X10" s="4">
        <f t="shared" si="7"/>
        <v>1144.44</v>
      </c>
    </row>
    <row r="11" spans="1:24" x14ac:dyDescent="0.2">
      <c r="B11" s="5" t="s">
        <v>194</v>
      </c>
      <c r="C11" s="84">
        <v>6</v>
      </c>
      <c r="D11" s="79">
        <v>1</v>
      </c>
      <c r="E11" s="5">
        <v>4</v>
      </c>
      <c r="F11" s="5">
        <v>140</v>
      </c>
      <c r="G11" s="5">
        <v>0</v>
      </c>
      <c r="H11" s="5">
        <v>0</v>
      </c>
      <c r="I11" s="5">
        <v>0</v>
      </c>
      <c r="J11" s="5">
        <v>75</v>
      </c>
      <c r="K11" s="5">
        <v>2</v>
      </c>
      <c r="L11" s="39">
        <v>30</v>
      </c>
      <c r="M11" s="5">
        <v>0</v>
      </c>
      <c r="N11" s="5">
        <v>30</v>
      </c>
      <c r="O11" s="77">
        <f t="shared" si="8"/>
        <v>6</v>
      </c>
      <c r="P11" s="4">
        <f t="shared" ref="P11:X11" si="10">F11*$E11*$D11</f>
        <v>560</v>
      </c>
      <c r="Q11" s="4">
        <f t="shared" si="10"/>
        <v>0</v>
      </c>
      <c r="R11" s="4">
        <f t="shared" si="10"/>
        <v>0</v>
      </c>
      <c r="S11" s="4">
        <f t="shared" si="10"/>
        <v>0</v>
      </c>
      <c r="T11" s="4">
        <f t="shared" si="10"/>
        <v>300</v>
      </c>
      <c r="U11" s="4">
        <f t="shared" si="10"/>
        <v>8</v>
      </c>
      <c r="V11" s="4">
        <f t="shared" si="10"/>
        <v>120</v>
      </c>
      <c r="W11" s="4">
        <f t="shared" si="10"/>
        <v>0</v>
      </c>
      <c r="X11" s="4">
        <f t="shared" si="10"/>
        <v>120</v>
      </c>
    </row>
    <row r="12" spans="1:24" x14ac:dyDescent="0.2">
      <c r="A12" t="s">
        <v>183</v>
      </c>
      <c r="B12" s="5" t="s">
        <v>212</v>
      </c>
      <c r="C12" s="84">
        <v>36.4</v>
      </c>
      <c r="D12" s="83">
        <v>0.25</v>
      </c>
      <c r="E12" s="5">
        <v>34</v>
      </c>
      <c r="F12" s="5">
        <v>190</v>
      </c>
      <c r="G12" s="5">
        <v>17</v>
      </c>
      <c r="H12" s="5">
        <v>2.5</v>
      </c>
      <c r="I12" s="5">
        <v>0</v>
      </c>
      <c r="J12" s="5">
        <v>75</v>
      </c>
      <c r="K12" s="5">
        <v>2</v>
      </c>
      <c r="L12" s="5">
        <v>1</v>
      </c>
      <c r="M12" s="5">
        <v>5</v>
      </c>
      <c r="N12" s="5">
        <f>0.04*1500</f>
        <v>60</v>
      </c>
      <c r="O12" s="77">
        <f t="shared" si="8"/>
        <v>9.1</v>
      </c>
      <c r="P12" s="4">
        <f t="shared" si="9"/>
        <v>1615</v>
      </c>
      <c r="Q12" s="4">
        <f t="shared" si="0"/>
        <v>144.5</v>
      </c>
      <c r="R12" s="4">
        <f t="shared" si="1"/>
        <v>21.25</v>
      </c>
      <c r="S12" s="4">
        <f t="shared" si="2"/>
        <v>0</v>
      </c>
      <c r="T12" s="4">
        <f t="shared" si="3"/>
        <v>637.5</v>
      </c>
      <c r="U12" s="4">
        <f t="shared" si="4"/>
        <v>17</v>
      </c>
      <c r="V12" s="4">
        <f t="shared" si="5"/>
        <v>8.5</v>
      </c>
      <c r="W12" s="4">
        <f t="shared" si="6"/>
        <v>42.5</v>
      </c>
      <c r="X12" s="4">
        <f t="shared" si="7"/>
        <v>510</v>
      </c>
    </row>
    <row r="13" spans="1:24" x14ac:dyDescent="0.2">
      <c r="B13" s="5" t="s">
        <v>195</v>
      </c>
      <c r="C13" s="84">
        <v>13.5</v>
      </c>
      <c r="D13" s="83">
        <v>0.75</v>
      </c>
      <c r="E13" s="5">
        <v>14</v>
      </c>
      <c r="F13" s="5">
        <v>80</v>
      </c>
      <c r="G13" s="5">
        <v>1</v>
      </c>
      <c r="H13" s="5">
        <v>0</v>
      </c>
      <c r="I13" s="5">
        <v>10</v>
      </c>
      <c r="J13" s="5">
        <v>460</v>
      </c>
      <c r="K13" s="5">
        <v>0</v>
      </c>
      <c r="L13" s="5">
        <v>7</v>
      </c>
      <c r="M13" s="5">
        <v>10</v>
      </c>
      <c r="N13" s="5">
        <f>0.02*1500</f>
        <v>30</v>
      </c>
      <c r="O13" s="77">
        <f t="shared" si="8"/>
        <v>10.125</v>
      </c>
      <c r="P13" s="4">
        <f t="shared" si="9"/>
        <v>840</v>
      </c>
      <c r="Q13" s="4">
        <f t="shared" si="0"/>
        <v>10.5</v>
      </c>
      <c r="R13" s="4">
        <f t="shared" si="1"/>
        <v>0</v>
      </c>
      <c r="S13" s="4">
        <f t="shared" si="2"/>
        <v>105</v>
      </c>
      <c r="T13" s="4">
        <f t="shared" si="3"/>
        <v>4830</v>
      </c>
      <c r="U13" s="4">
        <f t="shared" si="4"/>
        <v>0</v>
      </c>
      <c r="V13" s="4">
        <f t="shared" si="5"/>
        <v>73.5</v>
      </c>
      <c r="W13" s="4">
        <f t="shared" si="6"/>
        <v>105</v>
      </c>
      <c r="X13" s="4">
        <f t="shared" si="7"/>
        <v>315</v>
      </c>
    </row>
    <row r="14" spans="1:24" x14ac:dyDescent="0.2">
      <c r="B14" s="5" t="s">
        <v>196</v>
      </c>
      <c r="C14" s="84">
        <v>8.5</v>
      </c>
      <c r="D14" s="83">
        <f>7.25/8.5</f>
        <v>0.8529411764705882</v>
      </c>
      <c r="E14" s="5">
        <v>8</v>
      </c>
      <c r="F14" s="5">
        <v>130</v>
      </c>
      <c r="G14" s="5">
        <v>5</v>
      </c>
      <c r="H14" s="5">
        <v>0</v>
      </c>
      <c r="I14" s="5">
        <v>0</v>
      </c>
      <c r="J14" s="5">
        <v>150</v>
      </c>
      <c r="K14" s="5">
        <v>2</v>
      </c>
      <c r="L14" s="5">
        <v>4</v>
      </c>
      <c r="M14" s="5">
        <v>2</v>
      </c>
      <c r="N14" s="5">
        <v>30</v>
      </c>
      <c r="O14" s="77">
        <f t="shared" si="8"/>
        <v>7.25</v>
      </c>
      <c r="P14" s="4">
        <f t="shared" si="9"/>
        <v>887.05882352941171</v>
      </c>
      <c r="Q14" s="4">
        <f t="shared" si="0"/>
        <v>34.117647058823529</v>
      </c>
      <c r="R14" s="4">
        <f t="shared" si="1"/>
        <v>0</v>
      </c>
      <c r="S14" s="4">
        <f t="shared" si="2"/>
        <v>0</v>
      </c>
      <c r="T14" s="4">
        <f t="shared" si="3"/>
        <v>1023.5294117647059</v>
      </c>
      <c r="U14" s="4">
        <f t="shared" si="4"/>
        <v>13.647058823529411</v>
      </c>
      <c r="V14" s="4">
        <f t="shared" si="5"/>
        <v>27.294117647058822</v>
      </c>
      <c r="W14" s="4">
        <f t="shared" si="6"/>
        <v>13.647058823529411</v>
      </c>
      <c r="X14" s="4">
        <f t="shared" si="7"/>
        <v>204.70588235294116</v>
      </c>
    </row>
    <row r="15" spans="1:24" x14ac:dyDescent="0.2">
      <c r="B15" s="5" t="s">
        <v>197</v>
      </c>
      <c r="C15" s="84">
        <v>6</v>
      </c>
      <c r="D15" s="79">
        <v>1</v>
      </c>
      <c r="E15" s="5">
        <v>6</v>
      </c>
      <c r="F15" s="5">
        <v>130</v>
      </c>
      <c r="G15" s="5">
        <v>3</v>
      </c>
      <c r="H15" s="5">
        <v>0</v>
      </c>
      <c r="I15" s="5">
        <v>0</v>
      </c>
      <c r="J15" s="5">
        <v>150</v>
      </c>
      <c r="K15" s="5">
        <v>0</v>
      </c>
      <c r="L15" s="5">
        <v>0</v>
      </c>
      <c r="M15" s="5">
        <v>4</v>
      </c>
      <c r="N15" s="5">
        <v>10</v>
      </c>
      <c r="O15" s="77">
        <f t="shared" si="8"/>
        <v>6</v>
      </c>
      <c r="P15" s="4">
        <f t="shared" si="9"/>
        <v>780</v>
      </c>
      <c r="Q15" s="4">
        <f t="shared" si="0"/>
        <v>18</v>
      </c>
      <c r="R15" s="4">
        <f t="shared" si="1"/>
        <v>0</v>
      </c>
      <c r="S15" s="4">
        <f t="shared" si="2"/>
        <v>0</v>
      </c>
      <c r="T15" s="4">
        <f t="shared" si="3"/>
        <v>900</v>
      </c>
      <c r="U15" s="4">
        <f t="shared" si="4"/>
        <v>0</v>
      </c>
      <c r="V15" s="4">
        <f t="shared" si="5"/>
        <v>0</v>
      </c>
      <c r="W15" s="4">
        <f t="shared" si="6"/>
        <v>24</v>
      </c>
      <c r="X15" s="4">
        <f t="shared" si="7"/>
        <v>60</v>
      </c>
    </row>
    <row r="16" spans="1:24" x14ac:dyDescent="0.2">
      <c r="B16" s="5" t="s">
        <v>198</v>
      </c>
      <c r="C16" s="84">
        <v>5.5</v>
      </c>
      <c r="D16" s="79">
        <v>1</v>
      </c>
      <c r="E16" s="5">
        <v>4</v>
      </c>
      <c r="F16" s="5">
        <v>120</v>
      </c>
      <c r="G16" s="5">
        <v>0</v>
      </c>
      <c r="H16" s="5">
        <v>0</v>
      </c>
      <c r="I16" s="5">
        <v>0</v>
      </c>
      <c r="J16" s="5">
        <v>10</v>
      </c>
      <c r="K16" s="5">
        <v>3</v>
      </c>
      <c r="L16" s="39">
        <v>25</v>
      </c>
      <c r="M16" s="5">
        <v>1</v>
      </c>
      <c r="N16" s="5">
        <v>50</v>
      </c>
      <c r="O16" s="77">
        <f t="shared" si="8"/>
        <v>5.5</v>
      </c>
      <c r="P16" s="4">
        <f t="shared" si="9"/>
        <v>480</v>
      </c>
      <c r="Q16" s="4">
        <f t="shared" si="0"/>
        <v>0</v>
      </c>
      <c r="R16" s="4">
        <f t="shared" si="1"/>
        <v>0</v>
      </c>
      <c r="S16" s="4">
        <f t="shared" si="2"/>
        <v>0</v>
      </c>
      <c r="T16" s="4">
        <f t="shared" si="3"/>
        <v>40</v>
      </c>
      <c r="U16" s="4">
        <f t="shared" si="4"/>
        <v>12</v>
      </c>
      <c r="V16" s="4">
        <f t="shared" si="5"/>
        <v>100</v>
      </c>
      <c r="W16" s="4">
        <f t="shared" si="6"/>
        <v>4</v>
      </c>
      <c r="X16" s="4">
        <f t="shared" si="7"/>
        <v>200</v>
      </c>
    </row>
    <row r="17" spans="1:24" x14ac:dyDescent="0.2">
      <c r="A17" t="s">
        <v>37</v>
      </c>
      <c r="B17" s="5" t="s">
        <v>199</v>
      </c>
      <c r="C17" s="84">
        <v>7</v>
      </c>
      <c r="D17" s="79">
        <v>1</v>
      </c>
      <c r="E17" s="5">
        <v>2</v>
      </c>
      <c r="F17" s="5">
        <v>320</v>
      </c>
      <c r="G17" s="5">
        <v>11</v>
      </c>
      <c r="H17" s="5">
        <v>2</v>
      </c>
      <c r="I17" s="5">
        <v>0</v>
      </c>
      <c r="J17" s="5">
        <v>330</v>
      </c>
      <c r="K17" s="5">
        <v>9</v>
      </c>
      <c r="L17" s="5">
        <v>18</v>
      </c>
      <c r="M17" s="5">
        <v>8</v>
      </c>
      <c r="N17" s="5">
        <v>90</v>
      </c>
      <c r="O17" s="77">
        <f t="shared" si="8"/>
        <v>7</v>
      </c>
      <c r="P17" s="4">
        <f t="shared" si="9"/>
        <v>640</v>
      </c>
      <c r="Q17" s="4">
        <f t="shared" si="0"/>
        <v>22</v>
      </c>
      <c r="R17" s="4">
        <f t="shared" si="1"/>
        <v>4</v>
      </c>
      <c r="S17" s="4">
        <f t="shared" si="2"/>
        <v>0</v>
      </c>
      <c r="T17" s="4">
        <f t="shared" si="3"/>
        <v>660</v>
      </c>
      <c r="U17" s="4">
        <f t="shared" si="4"/>
        <v>18</v>
      </c>
      <c r="V17" s="4">
        <f t="shared" si="5"/>
        <v>36</v>
      </c>
      <c r="W17" s="4">
        <f t="shared" si="6"/>
        <v>16</v>
      </c>
      <c r="X17" s="4">
        <f t="shared" si="7"/>
        <v>180</v>
      </c>
    </row>
    <row r="18" spans="1:24" x14ac:dyDescent="0.2">
      <c r="B18" s="5" t="s">
        <v>200</v>
      </c>
      <c r="C18" s="84">
        <v>6.7</v>
      </c>
      <c r="D18" s="79">
        <v>1</v>
      </c>
      <c r="E18" s="5">
        <v>2</v>
      </c>
      <c r="F18" s="5">
        <v>390</v>
      </c>
      <c r="G18" s="5">
        <v>16</v>
      </c>
      <c r="H18" s="5">
        <v>6</v>
      </c>
      <c r="I18" s="5">
        <v>0</v>
      </c>
      <c r="J18" s="5">
        <v>690</v>
      </c>
      <c r="K18" s="5">
        <v>12</v>
      </c>
      <c r="L18" s="5">
        <v>17</v>
      </c>
      <c r="M18" s="5">
        <v>15</v>
      </c>
      <c r="N18" s="5">
        <v>248</v>
      </c>
      <c r="O18" s="77">
        <f t="shared" si="8"/>
        <v>6.7</v>
      </c>
      <c r="P18" s="4">
        <f t="shared" si="9"/>
        <v>780</v>
      </c>
      <c r="Q18" s="4">
        <f t="shared" si="0"/>
        <v>32</v>
      </c>
      <c r="R18" s="4">
        <f t="shared" si="1"/>
        <v>12</v>
      </c>
      <c r="S18" s="4">
        <f t="shared" si="2"/>
        <v>0</v>
      </c>
      <c r="T18" s="4">
        <f t="shared" si="3"/>
        <v>1380</v>
      </c>
      <c r="U18" s="4">
        <f t="shared" si="4"/>
        <v>24</v>
      </c>
      <c r="V18" s="4">
        <f t="shared" si="5"/>
        <v>34</v>
      </c>
      <c r="W18" s="4">
        <f t="shared" si="6"/>
        <v>30</v>
      </c>
      <c r="X18" s="4">
        <f t="shared" si="7"/>
        <v>496</v>
      </c>
    </row>
    <row r="19" spans="1:24" x14ac:dyDescent="0.2">
      <c r="B19" s="63" t="s">
        <v>201</v>
      </c>
      <c r="C19" s="85">
        <v>5.85</v>
      </c>
      <c r="D19" s="79">
        <v>1</v>
      </c>
      <c r="E19" s="5">
        <v>2</v>
      </c>
      <c r="F19" s="5">
        <v>430</v>
      </c>
      <c r="G19" s="5">
        <v>22</v>
      </c>
      <c r="H19" s="5">
        <v>10</v>
      </c>
      <c r="I19" s="5">
        <v>0</v>
      </c>
      <c r="J19" s="5">
        <v>660</v>
      </c>
      <c r="K19" s="5">
        <v>6</v>
      </c>
      <c r="L19" s="5">
        <v>1</v>
      </c>
      <c r="M19" s="5">
        <v>12</v>
      </c>
      <c r="N19" s="5">
        <v>65</v>
      </c>
      <c r="O19" s="77">
        <f t="shared" si="8"/>
        <v>5.85</v>
      </c>
      <c r="P19" s="4">
        <f t="shared" si="9"/>
        <v>860</v>
      </c>
      <c r="Q19" s="4">
        <f t="shared" si="0"/>
        <v>44</v>
      </c>
      <c r="R19" s="4">
        <f t="shared" si="1"/>
        <v>20</v>
      </c>
      <c r="S19" s="4">
        <f t="shared" si="2"/>
        <v>0</v>
      </c>
      <c r="T19" s="4">
        <f t="shared" si="3"/>
        <v>1320</v>
      </c>
      <c r="U19" s="4">
        <f t="shared" si="4"/>
        <v>12</v>
      </c>
      <c r="V19" s="4">
        <f t="shared" si="5"/>
        <v>2</v>
      </c>
      <c r="W19" s="4">
        <f t="shared" si="6"/>
        <v>24</v>
      </c>
      <c r="X19" s="4">
        <f t="shared" si="7"/>
        <v>130</v>
      </c>
    </row>
    <row r="20" spans="1:24" x14ac:dyDescent="0.2">
      <c r="B20" s="63" t="s">
        <v>202</v>
      </c>
      <c r="C20" s="85">
        <v>7.5</v>
      </c>
      <c r="D20" s="79">
        <v>1</v>
      </c>
      <c r="E20" s="5">
        <v>2</v>
      </c>
      <c r="F20" s="5">
        <v>430</v>
      </c>
      <c r="G20" s="5">
        <v>10</v>
      </c>
      <c r="H20" s="5">
        <v>1.5</v>
      </c>
      <c r="I20" s="5">
        <v>105</v>
      </c>
      <c r="J20" s="5">
        <v>340</v>
      </c>
      <c r="K20" s="5">
        <v>5</v>
      </c>
      <c r="L20" s="5">
        <v>15</v>
      </c>
      <c r="M20" s="5">
        <v>16</v>
      </c>
      <c r="N20" s="5">
        <v>111</v>
      </c>
      <c r="O20" s="77">
        <f t="shared" si="8"/>
        <v>7.5</v>
      </c>
      <c r="P20" s="4">
        <f t="shared" si="9"/>
        <v>860</v>
      </c>
      <c r="Q20" s="4">
        <f t="shared" si="0"/>
        <v>20</v>
      </c>
      <c r="R20" s="4">
        <f t="shared" si="1"/>
        <v>3</v>
      </c>
      <c r="S20" s="4">
        <f t="shared" si="2"/>
        <v>210</v>
      </c>
      <c r="T20" s="4">
        <f t="shared" si="3"/>
        <v>680</v>
      </c>
      <c r="U20" s="4">
        <f t="shared" si="4"/>
        <v>10</v>
      </c>
      <c r="V20" s="4">
        <f t="shared" si="5"/>
        <v>30</v>
      </c>
      <c r="W20" s="4">
        <f t="shared" si="6"/>
        <v>32</v>
      </c>
      <c r="X20" s="4">
        <f t="shared" si="7"/>
        <v>222</v>
      </c>
    </row>
    <row r="21" spans="1:24" x14ac:dyDescent="0.2">
      <c r="B21" s="63" t="s">
        <v>203</v>
      </c>
      <c r="C21" s="85">
        <v>8.6999999999999993</v>
      </c>
      <c r="D21" s="79">
        <v>1</v>
      </c>
      <c r="E21" s="5">
        <v>2</v>
      </c>
      <c r="F21" s="5">
        <v>540</v>
      </c>
      <c r="G21" s="5">
        <v>17</v>
      </c>
      <c r="H21" s="5">
        <v>7</v>
      </c>
      <c r="I21" s="5">
        <v>30</v>
      </c>
      <c r="J21" s="5">
        <v>580</v>
      </c>
      <c r="K21" s="5">
        <v>9</v>
      </c>
      <c r="L21" s="5">
        <v>10</v>
      </c>
      <c r="M21" s="5">
        <v>15</v>
      </c>
      <c r="N21" s="5">
        <v>230</v>
      </c>
      <c r="O21" s="77">
        <f t="shared" si="8"/>
        <v>8.6999999999999993</v>
      </c>
      <c r="P21" s="4">
        <f t="shared" si="9"/>
        <v>1080</v>
      </c>
      <c r="Q21" s="4">
        <f t="shared" si="0"/>
        <v>34</v>
      </c>
      <c r="R21" s="4">
        <f t="shared" si="1"/>
        <v>14</v>
      </c>
      <c r="S21" s="4">
        <f t="shared" si="2"/>
        <v>60</v>
      </c>
      <c r="T21" s="4">
        <f t="shared" si="3"/>
        <v>1160</v>
      </c>
      <c r="U21" s="4">
        <f t="shared" si="4"/>
        <v>18</v>
      </c>
      <c r="V21" s="4">
        <f t="shared" si="5"/>
        <v>20</v>
      </c>
      <c r="W21" s="4">
        <f t="shared" si="6"/>
        <v>30</v>
      </c>
      <c r="X21" s="4">
        <f t="shared" si="7"/>
        <v>460</v>
      </c>
    </row>
    <row r="22" spans="1:24" x14ac:dyDescent="0.2">
      <c r="B22" s="63" t="s">
        <v>204</v>
      </c>
      <c r="C22" s="85">
        <v>1.4</v>
      </c>
      <c r="D22" s="79">
        <v>1</v>
      </c>
      <c r="E22" s="5">
        <v>1</v>
      </c>
      <c r="F22" s="5">
        <v>220</v>
      </c>
      <c r="G22" s="5">
        <v>15</v>
      </c>
      <c r="H22" s="5">
        <v>3.5</v>
      </c>
      <c r="I22" s="5">
        <v>0</v>
      </c>
      <c r="J22" s="5">
        <v>15</v>
      </c>
      <c r="K22" s="5">
        <v>9</v>
      </c>
      <c r="L22" s="5">
        <v>3</v>
      </c>
      <c r="M22" s="5">
        <v>5</v>
      </c>
      <c r="N22" s="5">
        <v>310</v>
      </c>
      <c r="O22" s="77">
        <f t="shared" si="8"/>
        <v>1.4</v>
      </c>
      <c r="P22" s="4">
        <f t="shared" si="9"/>
        <v>220</v>
      </c>
      <c r="Q22" s="4">
        <f t="shared" si="0"/>
        <v>15</v>
      </c>
      <c r="R22" s="4">
        <f t="shared" si="1"/>
        <v>3.5</v>
      </c>
      <c r="S22" s="4">
        <f t="shared" si="2"/>
        <v>0</v>
      </c>
      <c r="T22" s="4">
        <f t="shared" si="3"/>
        <v>15</v>
      </c>
      <c r="U22" s="4">
        <f t="shared" si="4"/>
        <v>9</v>
      </c>
      <c r="V22" s="4">
        <f t="shared" si="5"/>
        <v>3</v>
      </c>
      <c r="W22" s="4">
        <f t="shared" si="6"/>
        <v>5</v>
      </c>
      <c r="X22" s="4">
        <f t="shared" si="7"/>
        <v>310</v>
      </c>
    </row>
    <row r="23" spans="1:24" x14ac:dyDescent="0.2">
      <c r="B23" s="63" t="s">
        <v>205</v>
      </c>
      <c r="C23" s="85">
        <v>2.9</v>
      </c>
      <c r="D23" s="79">
        <v>1</v>
      </c>
      <c r="E23" s="5">
        <v>3</v>
      </c>
      <c r="F23" s="5">
        <v>50</v>
      </c>
      <c r="G23" s="5">
        <v>1</v>
      </c>
      <c r="H23" s="5">
        <v>0</v>
      </c>
      <c r="I23" s="5">
        <v>0</v>
      </c>
      <c r="J23" s="5">
        <v>990</v>
      </c>
      <c r="K23" s="5">
        <v>0</v>
      </c>
      <c r="L23" s="5">
        <v>3</v>
      </c>
      <c r="M23" s="5">
        <v>3</v>
      </c>
      <c r="N23" s="5">
        <v>33</v>
      </c>
      <c r="O23" s="77">
        <f t="shared" si="8"/>
        <v>2.9</v>
      </c>
      <c r="P23" s="4">
        <f t="shared" si="9"/>
        <v>150</v>
      </c>
      <c r="Q23" s="4">
        <f t="shared" si="0"/>
        <v>3</v>
      </c>
      <c r="R23" s="4">
        <f t="shared" si="1"/>
        <v>0</v>
      </c>
      <c r="S23" s="4">
        <f t="shared" si="2"/>
        <v>0</v>
      </c>
      <c r="T23" s="4">
        <f t="shared" si="3"/>
        <v>2970</v>
      </c>
      <c r="U23" s="4">
        <f t="shared" si="4"/>
        <v>0</v>
      </c>
      <c r="V23" s="4">
        <f t="shared" si="5"/>
        <v>9</v>
      </c>
      <c r="W23" s="4">
        <f t="shared" si="6"/>
        <v>9</v>
      </c>
      <c r="X23" s="4">
        <f t="shared" si="7"/>
        <v>99</v>
      </c>
    </row>
    <row r="24" spans="1:24" x14ac:dyDescent="0.2">
      <c r="B24" s="5" t="s">
        <v>206</v>
      </c>
      <c r="C24" s="84">
        <v>6</v>
      </c>
      <c r="D24" s="79">
        <v>1</v>
      </c>
      <c r="E24" s="5">
        <v>4</v>
      </c>
      <c r="F24" s="5">
        <v>170</v>
      </c>
      <c r="G24" s="5">
        <v>6</v>
      </c>
      <c r="H24" s="5">
        <v>5</v>
      </c>
      <c r="I24" s="5">
        <v>0</v>
      </c>
      <c r="J24" s="5">
        <v>30</v>
      </c>
      <c r="K24" s="5">
        <v>6</v>
      </c>
      <c r="L24" s="39">
        <v>23</v>
      </c>
      <c r="M24" s="5">
        <v>0</v>
      </c>
      <c r="N24" s="5">
        <v>0</v>
      </c>
      <c r="O24" s="77">
        <f t="shared" si="8"/>
        <v>6</v>
      </c>
      <c r="P24" s="4">
        <f t="shared" ref="P24:X24" si="11">F24*$E24*$D24</f>
        <v>680</v>
      </c>
      <c r="Q24" s="4">
        <f t="shared" si="11"/>
        <v>24</v>
      </c>
      <c r="R24" s="4">
        <f t="shared" si="11"/>
        <v>20</v>
      </c>
      <c r="S24" s="4">
        <f t="shared" si="11"/>
        <v>0</v>
      </c>
      <c r="T24" s="4">
        <f t="shared" si="11"/>
        <v>120</v>
      </c>
      <c r="U24" s="4">
        <f t="shared" si="11"/>
        <v>24</v>
      </c>
      <c r="V24" s="4">
        <f t="shared" si="11"/>
        <v>92</v>
      </c>
      <c r="W24" s="4">
        <f t="shared" si="11"/>
        <v>0</v>
      </c>
      <c r="X24" s="4">
        <f t="shared" si="11"/>
        <v>0</v>
      </c>
    </row>
    <row r="25" spans="1:24" x14ac:dyDescent="0.2">
      <c r="B25" s="63" t="s">
        <v>207</v>
      </c>
      <c r="C25" s="85">
        <v>1.05</v>
      </c>
      <c r="D25" s="79">
        <v>1</v>
      </c>
      <c r="E25" s="5">
        <v>6</v>
      </c>
      <c r="F25" s="5">
        <v>30</v>
      </c>
      <c r="G25" s="5">
        <v>2</v>
      </c>
      <c r="H25" s="5">
        <v>0</v>
      </c>
      <c r="I25" s="5">
        <v>0</v>
      </c>
      <c r="J25" s="5">
        <v>75</v>
      </c>
      <c r="K25" s="5">
        <v>0</v>
      </c>
      <c r="L25" s="5">
        <v>0</v>
      </c>
      <c r="M25" s="5">
        <v>1</v>
      </c>
      <c r="N25" s="5">
        <v>10</v>
      </c>
      <c r="O25" s="77">
        <f t="shared" si="8"/>
        <v>1.05</v>
      </c>
      <c r="P25" s="4">
        <f t="shared" si="9"/>
        <v>180</v>
      </c>
      <c r="Q25" s="4">
        <f t="shared" si="0"/>
        <v>12</v>
      </c>
      <c r="R25" s="4">
        <f t="shared" si="1"/>
        <v>0</v>
      </c>
      <c r="S25" s="4">
        <f t="shared" si="2"/>
        <v>0</v>
      </c>
      <c r="T25" s="4">
        <f t="shared" si="3"/>
        <v>450</v>
      </c>
      <c r="U25" s="4">
        <f t="shared" si="4"/>
        <v>0</v>
      </c>
      <c r="V25" s="4">
        <f t="shared" si="5"/>
        <v>0</v>
      </c>
      <c r="W25" s="4">
        <f t="shared" si="6"/>
        <v>6</v>
      </c>
      <c r="X25" s="4">
        <f t="shared" si="7"/>
        <v>60</v>
      </c>
    </row>
    <row r="27" spans="1:24" x14ac:dyDescent="0.2">
      <c r="A27" s="3" t="s">
        <v>186</v>
      </c>
      <c r="C27" s="4">
        <f>SUM(O8:O25)</f>
        <v>111.66800000000001</v>
      </c>
      <c r="D27" s="77">
        <f>C27/16</f>
        <v>6.9792500000000004</v>
      </c>
      <c r="E27" s="3" t="s">
        <v>173</v>
      </c>
      <c r="F27" s="80">
        <f t="shared" ref="F27:N27" si="12">SUM(P8:P25)</f>
        <v>12788.858823529412</v>
      </c>
      <c r="G27" s="80">
        <f t="shared" si="12"/>
        <v>461.11764705882354</v>
      </c>
      <c r="H27" s="80">
        <f t="shared" si="12"/>
        <v>104.5</v>
      </c>
      <c r="I27" s="80">
        <f t="shared" si="12"/>
        <v>394.8</v>
      </c>
      <c r="J27" s="80">
        <f t="shared" si="12"/>
        <v>17198.529411764706</v>
      </c>
      <c r="K27" s="80">
        <f t="shared" si="12"/>
        <v>206.14705882352939</v>
      </c>
      <c r="L27" s="80">
        <f t="shared" si="12"/>
        <v>650.81411764705877</v>
      </c>
      <c r="M27" s="80">
        <f t="shared" si="12"/>
        <v>417.82705882352946</v>
      </c>
      <c r="N27" s="80">
        <f t="shared" si="12"/>
        <v>4646.145882352941</v>
      </c>
      <c r="O27" s="80"/>
    </row>
    <row r="28" spans="1:24" x14ac:dyDescent="0.2">
      <c r="A28" s="3" t="s">
        <v>187</v>
      </c>
      <c r="F28" s="4">
        <f>F27/($A$5*$A$4)</f>
        <v>2399.4106610749363</v>
      </c>
      <c r="G28" s="4">
        <f t="shared" ref="G28:N28" si="13">G27/($A$5*$A$4)</f>
        <v>86.513629842180777</v>
      </c>
      <c r="H28" s="4">
        <f t="shared" si="13"/>
        <v>19.606003752345217</v>
      </c>
      <c r="I28" s="4">
        <f t="shared" si="13"/>
        <v>74.071294559099442</v>
      </c>
      <c r="J28" s="4">
        <f t="shared" si="13"/>
        <v>3226.7409778170181</v>
      </c>
      <c r="K28" s="4">
        <f t="shared" si="13"/>
        <v>38.676746495971742</v>
      </c>
      <c r="L28" s="4">
        <f t="shared" si="13"/>
        <v>122.10396203509545</v>
      </c>
      <c r="M28" s="4">
        <f t="shared" si="13"/>
        <v>78.391568259574001</v>
      </c>
      <c r="N28" s="4">
        <f t="shared" si="13"/>
        <v>871.69716366846922</v>
      </c>
      <c r="O28" s="4"/>
    </row>
    <row r="29" spans="1:24" ht="14.25" x14ac:dyDescent="0.2">
      <c r="A29" s="3" t="s">
        <v>188</v>
      </c>
      <c r="F29">
        <v>2000</v>
      </c>
      <c r="G29" s="81">
        <v>61</v>
      </c>
      <c r="H29" s="81">
        <v>20</v>
      </c>
      <c r="I29" s="82">
        <v>300</v>
      </c>
      <c r="J29" s="81">
        <v>2000</v>
      </c>
      <c r="K29" s="81">
        <v>25</v>
      </c>
      <c r="L29" s="81">
        <v>38</v>
      </c>
      <c r="M29" s="81">
        <v>60</v>
      </c>
      <c r="N29" s="81">
        <v>1000</v>
      </c>
      <c r="O29" s="81"/>
    </row>
    <row r="30" spans="1:24" x14ac:dyDescent="0.2">
      <c r="A30" s="3" t="s">
        <v>189</v>
      </c>
      <c r="F30" s="13">
        <f>F28/F29</f>
        <v>1.1997053305374681</v>
      </c>
      <c r="G30" s="13">
        <f t="shared" ref="G30:N30" si="14">G28/G29</f>
        <v>1.4182562269209964</v>
      </c>
      <c r="H30" s="21">
        <f t="shared" si="14"/>
        <v>0.98030018761726079</v>
      </c>
      <c r="I30" s="21">
        <f t="shared" si="14"/>
        <v>0.24690431519699815</v>
      </c>
      <c r="J30" s="13">
        <f t="shared" si="14"/>
        <v>1.613370488908509</v>
      </c>
      <c r="K30" s="13">
        <f t="shared" si="14"/>
        <v>1.5470698598388697</v>
      </c>
      <c r="L30" s="16">
        <f t="shared" si="14"/>
        <v>3.2132621588183015</v>
      </c>
      <c r="M30" s="13">
        <f t="shared" si="14"/>
        <v>1.3065261376595667</v>
      </c>
      <c r="N30" s="21">
        <f t="shared" si="14"/>
        <v>0.87169716366846917</v>
      </c>
      <c r="O30" s="1"/>
    </row>
    <row r="31" spans="1:24" x14ac:dyDescent="0.2">
      <c r="A31" s="3" t="s">
        <v>192</v>
      </c>
      <c r="F31">
        <v>3641</v>
      </c>
    </row>
    <row r="32" spans="1:24" x14ac:dyDescent="0.2">
      <c r="A32" s="3" t="s">
        <v>191</v>
      </c>
      <c r="F32" s="4">
        <f>F31-F28</f>
        <v>1241.5893389250637</v>
      </c>
    </row>
    <row r="33" spans="1:6" x14ac:dyDescent="0.2">
      <c r="A33" s="3" t="s">
        <v>190</v>
      </c>
      <c r="F33">
        <v>3500</v>
      </c>
    </row>
    <row r="34" spans="1:6" x14ac:dyDescent="0.2">
      <c r="A34" s="3" t="s">
        <v>211</v>
      </c>
      <c r="F34" s="77">
        <f>F32*A5/F33</f>
        <v>1.8907631932773112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86D5-02C3-4D81-B0A6-2537E974A35C}">
  <dimension ref="A1:Y37"/>
  <sheetViews>
    <sheetView tabSelected="1" workbookViewId="0"/>
  </sheetViews>
  <sheetFormatPr defaultRowHeight="12.75" x14ac:dyDescent="0.2"/>
  <cols>
    <col min="2" max="2" width="12" customWidth="1"/>
    <col min="3" max="3" width="59" customWidth="1"/>
    <col min="4" max="4" width="8.7109375" bestFit="1" customWidth="1"/>
    <col min="5" max="5" width="9.7109375" bestFit="1" customWidth="1"/>
    <col min="6" max="6" width="12.85546875" customWidth="1"/>
    <col min="7" max="7" width="12" bestFit="1" customWidth="1"/>
    <col min="8" max="8" width="7" bestFit="1" customWidth="1"/>
    <col min="9" max="9" width="8.28515625" bestFit="1" customWidth="1"/>
    <col min="10" max="10" width="8.85546875" bestFit="1" customWidth="1"/>
    <col min="11" max="11" width="10.7109375" bestFit="1" customWidth="1"/>
    <col min="12" max="12" width="7" bestFit="1" customWidth="1"/>
    <col min="13" max="13" width="7.85546875" bestFit="1" customWidth="1"/>
    <col min="14" max="14" width="9" bestFit="1" customWidth="1"/>
    <col min="15" max="15" width="11.7109375" bestFit="1" customWidth="1"/>
    <col min="16" max="16" width="11.7109375" customWidth="1"/>
  </cols>
  <sheetData>
    <row r="1" spans="1:25" x14ac:dyDescent="0.2">
      <c r="A1" s="3" t="s">
        <v>1</v>
      </c>
      <c r="B1" s="3"/>
    </row>
    <row r="2" spans="1:25" x14ac:dyDescent="0.2">
      <c r="A2" s="3" t="s">
        <v>213</v>
      </c>
      <c r="B2" s="3"/>
    </row>
    <row r="4" spans="1:25" x14ac:dyDescent="0.2">
      <c r="A4" s="31">
        <v>1</v>
      </c>
      <c r="B4" s="30"/>
      <c r="C4" t="s">
        <v>103</v>
      </c>
    </row>
    <row r="5" spans="1:25" x14ac:dyDescent="0.2">
      <c r="A5" s="31">
        <v>6.33</v>
      </c>
      <c r="B5" s="30"/>
      <c r="C5" s="3" t="s">
        <v>177</v>
      </c>
      <c r="D5" s="3"/>
    </row>
    <row r="6" spans="1:25" x14ac:dyDescent="0.2">
      <c r="G6" t="s">
        <v>14</v>
      </c>
      <c r="P6" t="s">
        <v>208</v>
      </c>
    </row>
    <row r="7" spans="1:25" x14ac:dyDescent="0.2">
      <c r="A7" s="8" t="s">
        <v>184</v>
      </c>
      <c r="B7" s="8" t="s">
        <v>221</v>
      </c>
      <c r="C7" s="8" t="s">
        <v>185</v>
      </c>
      <c r="D7" s="8" t="s">
        <v>210</v>
      </c>
      <c r="E7" s="8" t="s">
        <v>180</v>
      </c>
      <c r="F7" s="8" t="s">
        <v>181</v>
      </c>
      <c r="G7" s="8" t="s">
        <v>0</v>
      </c>
      <c r="H7" s="8" t="s">
        <v>9</v>
      </c>
      <c r="I7" s="8" t="s">
        <v>178</v>
      </c>
      <c r="J7" s="8" t="s">
        <v>179</v>
      </c>
      <c r="K7" s="8" t="s">
        <v>10</v>
      </c>
      <c r="L7" s="8" t="s">
        <v>12</v>
      </c>
      <c r="M7" s="8" t="s">
        <v>13</v>
      </c>
      <c r="N7" s="8" t="s">
        <v>11</v>
      </c>
      <c r="O7" s="8" t="s">
        <v>182</v>
      </c>
      <c r="P7" s="8" t="s">
        <v>209</v>
      </c>
      <c r="Q7" s="8" t="s">
        <v>0</v>
      </c>
      <c r="R7" s="8" t="s">
        <v>9</v>
      </c>
      <c r="S7" s="8" t="s">
        <v>178</v>
      </c>
      <c r="T7" s="8" t="s">
        <v>179</v>
      </c>
      <c r="U7" s="8" t="s">
        <v>10</v>
      </c>
      <c r="V7" s="8" t="s">
        <v>12</v>
      </c>
      <c r="W7" s="8" t="s">
        <v>13</v>
      </c>
      <c r="X7" s="8" t="s">
        <v>11</v>
      </c>
      <c r="Y7" s="8" t="s">
        <v>182</v>
      </c>
    </row>
    <row r="8" spans="1:25" x14ac:dyDescent="0.2">
      <c r="A8" t="s">
        <v>176</v>
      </c>
      <c r="B8" s="4">
        <f>SUM(Q8:Q12)/ROUNDDOWN(A5,0)</f>
        <v>653.86666666666667</v>
      </c>
      <c r="C8" s="5" t="s">
        <v>96</v>
      </c>
      <c r="D8" s="84">
        <v>11.5</v>
      </c>
      <c r="E8" s="86">
        <v>0.5</v>
      </c>
      <c r="F8" s="5">
        <v>18</v>
      </c>
      <c r="G8" s="5">
        <v>260</v>
      </c>
      <c r="H8" s="5">
        <v>10</v>
      </c>
      <c r="I8" s="5">
        <v>1.5</v>
      </c>
      <c r="J8" s="5">
        <v>0</v>
      </c>
      <c r="K8" s="5">
        <v>45</v>
      </c>
      <c r="L8" s="5">
        <v>5</v>
      </c>
      <c r="M8" s="5">
        <v>10</v>
      </c>
      <c r="N8" s="5">
        <v>6</v>
      </c>
      <c r="O8" s="5">
        <v>30</v>
      </c>
      <c r="P8" s="77">
        <f>D8*E8</f>
        <v>5.75</v>
      </c>
      <c r="Q8" s="4">
        <f t="shared" ref="Q8:Q27" si="0">G8*$F8*$E8</f>
        <v>2340</v>
      </c>
      <c r="R8" s="4">
        <f t="shared" ref="R8:R27" si="1">H8*$F8*$E8</f>
        <v>90</v>
      </c>
      <c r="S8" s="4">
        <f t="shared" ref="S8:S27" si="2">I8*$F8*$E8</f>
        <v>13.5</v>
      </c>
      <c r="T8" s="4">
        <f t="shared" ref="T8:T27" si="3">J8*$F8*$E8</f>
        <v>0</v>
      </c>
      <c r="U8" s="4">
        <f t="shared" ref="U8:U27" si="4">K8*$F8*$E8</f>
        <v>405</v>
      </c>
      <c r="V8" s="4">
        <f t="shared" ref="V8:V27" si="5">L8*$F8*$E8</f>
        <v>45</v>
      </c>
      <c r="W8" s="4">
        <f t="shared" ref="W8:W27" si="6">M8*$F8*$E8</f>
        <v>90</v>
      </c>
      <c r="X8" s="4">
        <f t="shared" ref="X8:X27" si="7">N8*$F8*$E8</f>
        <v>54</v>
      </c>
      <c r="Y8" s="4">
        <f t="shared" ref="Y8:Y27" si="8">O8*$F8*$E8</f>
        <v>270</v>
      </c>
    </row>
    <row r="9" spans="1:25" x14ac:dyDescent="0.2">
      <c r="C9" s="5" t="s">
        <v>193</v>
      </c>
      <c r="D9" s="84">
        <v>17.2</v>
      </c>
      <c r="E9" s="86">
        <v>0.5</v>
      </c>
      <c r="F9" s="5">
        <v>6</v>
      </c>
      <c r="G9" s="5">
        <v>230</v>
      </c>
      <c r="H9" s="5">
        <v>1</v>
      </c>
      <c r="I9" s="5">
        <v>0</v>
      </c>
      <c r="J9" s="5">
        <v>0</v>
      </c>
      <c r="K9" s="5">
        <v>5</v>
      </c>
      <c r="L9" s="5">
        <v>6</v>
      </c>
      <c r="M9" s="5">
        <v>1</v>
      </c>
      <c r="N9" s="5">
        <v>6</v>
      </c>
      <c r="O9" s="5">
        <v>0</v>
      </c>
      <c r="P9" s="77">
        <f t="shared" ref="P9:P27" si="9">D9*E9</f>
        <v>8.6</v>
      </c>
      <c r="Q9" s="4">
        <f t="shared" si="0"/>
        <v>690</v>
      </c>
      <c r="R9" s="4">
        <f t="shared" si="1"/>
        <v>3</v>
      </c>
      <c r="S9" s="4">
        <f t="shared" si="2"/>
        <v>0</v>
      </c>
      <c r="T9" s="4">
        <f t="shared" si="3"/>
        <v>0</v>
      </c>
      <c r="U9" s="4">
        <f t="shared" si="4"/>
        <v>15</v>
      </c>
      <c r="V9" s="4">
        <f t="shared" si="5"/>
        <v>18</v>
      </c>
      <c r="W9" s="4">
        <f t="shared" si="6"/>
        <v>3</v>
      </c>
      <c r="X9" s="4">
        <f t="shared" si="7"/>
        <v>18</v>
      </c>
      <c r="Y9" s="4">
        <f t="shared" si="8"/>
        <v>0</v>
      </c>
    </row>
    <row r="10" spans="1:25" x14ac:dyDescent="0.2">
      <c r="C10" s="63" t="s">
        <v>230</v>
      </c>
      <c r="D10" s="84">
        <v>9.6</v>
      </c>
      <c r="E10" s="86">
        <v>0.67</v>
      </c>
      <c r="F10" s="5">
        <v>12</v>
      </c>
      <c r="G10" s="5">
        <v>80</v>
      </c>
      <c r="H10" s="5">
        <v>0</v>
      </c>
      <c r="I10" s="5">
        <v>0</v>
      </c>
      <c r="J10" s="5">
        <v>5</v>
      </c>
      <c r="K10" s="5">
        <v>125</v>
      </c>
      <c r="L10" s="5">
        <v>0</v>
      </c>
      <c r="M10" s="5">
        <v>12</v>
      </c>
      <c r="N10" s="5">
        <v>8</v>
      </c>
      <c r="O10" s="5">
        <v>289</v>
      </c>
      <c r="P10" s="77">
        <f t="shared" si="9"/>
        <v>6.4320000000000004</v>
      </c>
      <c r="Q10" s="4">
        <f t="shared" si="0"/>
        <v>643.20000000000005</v>
      </c>
      <c r="R10" s="4">
        <f t="shared" si="1"/>
        <v>0</v>
      </c>
      <c r="S10" s="4">
        <f t="shared" si="2"/>
        <v>0</v>
      </c>
      <c r="T10" s="4">
        <f t="shared" si="3"/>
        <v>40.200000000000003</v>
      </c>
      <c r="U10" s="4">
        <f t="shared" si="4"/>
        <v>1005.0000000000001</v>
      </c>
      <c r="V10" s="4">
        <f t="shared" si="5"/>
        <v>0</v>
      </c>
      <c r="W10" s="4">
        <f t="shared" si="6"/>
        <v>96.48</v>
      </c>
      <c r="X10" s="4">
        <f t="shared" si="7"/>
        <v>64.320000000000007</v>
      </c>
      <c r="Y10" s="4">
        <f t="shared" si="8"/>
        <v>2323.56</v>
      </c>
    </row>
    <row r="11" spans="1:25" x14ac:dyDescent="0.2">
      <c r="C11" s="63" t="s">
        <v>229</v>
      </c>
      <c r="D11" s="84">
        <v>1.2</v>
      </c>
      <c r="E11" s="79">
        <v>1</v>
      </c>
      <c r="F11" s="5">
        <v>1</v>
      </c>
      <c r="G11" s="5">
        <v>130</v>
      </c>
      <c r="H11" s="5">
        <v>1.5</v>
      </c>
      <c r="I11" s="5">
        <v>0</v>
      </c>
      <c r="J11" s="5">
        <v>0</v>
      </c>
      <c r="K11" s="5">
        <v>0</v>
      </c>
      <c r="L11" s="5">
        <v>7</v>
      </c>
      <c r="M11" s="5">
        <v>21</v>
      </c>
      <c r="N11" s="5">
        <v>1</v>
      </c>
      <c r="O11" s="5">
        <v>20</v>
      </c>
      <c r="P11" s="77">
        <f t="shared" si="9"/>
        <v>1.2</v>
      </c>
      <c r="Q11" s="4">
        <f t="shared" si="0"/>
        <v>130</v>
      </c>
      <c r="R11" s="4">
        <f t="shared" si="1"/>
        <v>1.5</v>
      </c>
      <c r="S11" s="4">
        <f t="shared" si="2"/>
        <v>0</v>
      </c>
      <c r="T11" s="4">
        <f t="shared" si="3"/>
        <v>0</v>
      </c>
      <c r="U11" s="4">
        <f t="shared" si="4"/>
        <v>0</v>
      </c>
      <c r="V11" s="4">
        <f t="shared" si="5"/>
        <v>7</v>
      </c>
      <c r="W11" s="4">
        <f t="shared" si="6"/>
        <v>21</v>
      </c>
      <c r="X11" s="4">
        <f t="shared" si="7"/>
        <v>1</v>
      </c>
      <c r="Y11" s="4">
        <f t="shared" si="8"/>
        <v>20</v>
      </c>
    </row>
    <row r="12" spans="1:25" x14ac:dyDescent="0.2">
      <c r="C12" s="63" t="s">
        <v>228</v>
      </c>
      <c r="D12" s="84">
        <v>1.2</v>
      </c>
      <c r="E12" s="79">
        <v>1</v>
      </c>
      <c r="F12" s="5">
        <v>1</v>
      </c>
      <c r="G12" s="5">
        <v>120</v>
      </c>
      <c r="H12" s="5">
        <v>1.5</v>
      </c>
      <c r="I12" s="5">
        <v>0</v>
      </c>
      <c r="J12" s="5">
        <v>0</v>
      </c>
      <c r="K12" s="5">
        <v>0</v>
      </c>
      <c r="L12" s="5">
        <v>15</v>
      </c>
      <c r="M12" s="5">
        <v>10</v>
      </c>
      <c r="N12" s="5">
        <v>3</v>
      </c>
      <c r="O12" s="5">
        <v>60</v>
      </c>
      <c r="P12" s="77">
        <f t="shared" ref="P12" si="10">D12*E12</f>
        <v>1.2</v>
      </c>
      <c r="Q12" s="4">
        <f t="shared" si="0"/>
        <v>120</v>
      </c>
      <c r="R12" s="4">
        <f t="shared" si="1"/>
        <v>1.5</v>
      </c>
      <c r="S12" s="4">
        <f t="shared" si="2"/>
        <v>0</v>
      </c>
      <c r="T12" s="4">
        <f t="shared" si="3"/>
        <v>0</v>
      </c>
      <c r="U12" s="4">
        <f t="shared" si="4"/>
        <v>0</v>
      </c>
      <c r="V12" s="4">
        <f t="shared" si="5"/>
        <v>15</v>
      </c>
      <c r="W12" s="4">
        <f t="shared" si="6"/>
        <v>10</v>
      </c>
      <c r="X12" s="4">
        <f t="shared" si="7"/>
        <v>3</v>
      </c>
      <c r="Y12" s="4">
        <f t="shared" si="8"/>
        <v>60</v>
      </c>
    </row>
    <row r="13" spans="1:25" x14ac:dyDescent="0.2">
      <c r="A13" t="s">
        <v>183</v>
      </c>
      <c r="B13" s="4">
        <f>SUM(Q13:Q19)/ROUNDUP(A5,0)</f>
        <v>694.95470063025209</v>
      </c>
      <c r="C13" s="63" t="s">
        <v>220</v>
      </c>
      <c r="D13" s="84">
        <v>7.75</v>
      </c>
      <c r="E13" s="79">
        <v>1</v>
      </c>
      <c r="F13" s="5">
        <v>10</v>
      </c>
      <c r="G13" s="5">
        <v>110</v>
      </c>
      <c r="H13" s="5">
        <v>6</v>
      </c>
      <c r="I13" s="5">
        <v>0.5</v>
      </c>
      <c r="J13" s="5">
        <v>0</v>
      </c>
      <c r="K13" s="5">
        <v>210</v>
      </c>
      <c r="L13" s="5">
        <v>3</v>
      </c>
      <c r="M13" s="5">
        <v>0</v>
      </c>
      <c r="N13" s="5">
        <v>4</v>
      </c>
      <c r="O13" s="5">
        <v>20</v>
      </c>
      <c r="P13" s="77">
        <f t="shared" si="9"/>
        <v>7.75</v>
      </c>
      <c r="Q13" s="4">
        <f t="shared" si="0"/>
        <v>1100</v>
      </c>
      <c r="R13" s="4">
        <f t="shared" si="1"/>
        <v>60</v>
      </c>
      <c r="S13" s="4">
        <f t="shared" si="2"/>
        <v>5</v>
      </c>
      <c r="T13" s="4">
        <f t="shared" si="3"/>
        <v>0</v>
      </c>
      <c r="U13" s="4">
        <f t="shared" si="4"/>
        <v>2100</v>
      </c>
      <c r="V13" s="4">
        <f t="shared" si="5"/>
        <v>30</v>
      </c>
      <c r="W13" s="4">
        <f t="shared" si="6"/>
        <v>0</v>
      </c>
      <c r="X13" s="4">
        <f t="shared" si="7"/>
        <v>40</v>
      </c>
      <c r="Y13" s="4">
        <f t="shared" si="8"/>
        <v>200</v>
      </c>
    </row>
    <row r="14" spans="1:25" x14ac:dyDescent="0.2">
      <c r="C14" s="5" t="s">
        <v>196</v>
      </c>
      <c r="D14" s="84">
        <v>8.5</v>
      </c>
      <c r="E14" s="86">
        <f>5.875/8.5</f>
        <v>0.69117647058823528</v>
      </c>
      <c r="F14" s="5">
        <v>8</v>
      </c>
      <c r="G14" s="5">
        <v>130</v>
      </c>
      <c r="H14" s="5">
        <v>5</v>
      </c>
      <c r="I14" s="5">
        <v>0</v>
      </c>
      <c r="J14" s="5">
        <v>0</v>
      </c>
      <c r="K14" s="5">
        <v>150</v>
      </c>
      <c r="L14" s="5">
        <v>2</v>
      </c>
      <c r="M14" s="5">
        <v>4</v>
      </c>
      <c r="N14" s="5">
        <v>2</v>
      </c>
      <c r="O14" s="5">
        <v>30</v>
      </c>
      <c r="P14" s="77">
        <f t="shared" si="9"/>
        <v>5.875</v>
      </c>
      <c r="Q14" s="4">
        <f t="shared" si="0"/>
        <v>718.82352941176464</v>
      </c>
      <c r="R14" s="4">
        <f t="shared" si="1"/>
        <v>27.647058823529413</v>
      </c>
      <c r="S14" s="4">
        <f t="shared" si="2"/>
        <v>0</v>
      </c>
      <c r="T14" s="4">
        <f t="shared" si="3"/>
        <v>0</v>
      </c>
      <c r="U14" s="4">
        <f t="shared" si="4"/>
        <v>829.41176470588232</v>
      </c>
      <c r="V14" s="4">
        <f t="shared" si="5"/>
        <v>11.058823529411764</v>
      </c>
      <c r="W14" s="4">
        <f t="shared" si="6"/>
        <v>22.117647058823529</v>
      </c>
      <c r="X14" s="4">
        <f t="shared" si="7"/>
        <v>11.058823529411764</v>
      </c>
      <c r="Y14" s="4">
        <f t="shared" si="8"/>
        <v>165.88235294117646</v>
      </c>
    </row>
    <row r="15" spans="1:25" x14ac:dyDescent="0.2">
      <c r="C15" s="63" t="s">
        <v>222</v>
      </c>
      <c r="D15" s="84">
        <v>16</v>
      </c>
      <c r="E15" s="86">
        <f>6.625/16</f>
        <v>0.4140625</v>
      </c>
      <c r="F15" s="5">
        <v>15</v>
      </c>
      <c r="G15" s="5">
        <v>170</v>
      </c>
      <c r="H15" s="5">
        <v>14</v>
      </c>
      <c r="I15" s="5">
        <v>2.5</v>
      </c>
      <c r="J15" s="5">
        <v>0</v>
      </c>
      <c r="K15" s="5">
        <v>55</v>
      </c>
      <c r="L15" s="5">
        <v>0</v>
      </c>
      <c r="M15" s="5">
        <v>2</v>
      </c>
      <c r="N15" s="5">
        <v>5</v>
      </c>
      <c r="O15" s="5">
        <v>10</v>
      </c>
      <c r="P15" s="77">
        <f t="shared" si="9"/>
        <v>6.625</v>
      </c>
      <c r="Q15" s="4">
        <f t="shared" si="0"/>
        <v>1055.859375</v>
      </c>
      <c r="R15" s="4">
        <f t="shared" si="1"/>
        <v>86.953125</v>
      </c>
      <c r="S15" s="4">
        <f t="shared" si="2"/>
        <v>15.52734375</v>
      </c>
      <c r="T15" s="4">
        <f t="shared" si="3"/>
        <v>0</v>
      </c>
      <c r="U15" s="4">
        <f t="shared" si="4"/>
        <v>341.6015625</v>
      </c>
      <c r="V15" s="4">
        <f t="shared" si="5"/>
        <v>0</v>
      </c>
      <c r="W15" s="4">
        <f t="shared" si="6"/>
        <v>12.421875</v>
      </c>
      <c r="X15" s="4">
        <f t="shared" si="7"/>
        <v>31.0546875</v>
      </c>
      <c r="Y15" s="4">
        <f t="shared" si="8"/>
        <v>62.109375</v>
      </c>
    </row>
    <row r="16" spans="1:25" x14ac:dyDescent="0.2">
      <c r="C16" s="63" t="s">
        <v>223</v>
      </c>
      <c r="D16" s="84">
        <v>34.5</v>
      </c>
      <c r="E16" s="86">
        <v>0.2</v>
      </c>
      <c r="F16" s="5">
        <v>35</v>
      </c>
      <c r="G16" s="5">
        <v>160</v>
      </c>
      <c r="H16" s="5">
        <v>14</v>
      </c>
      <c r="I16" s="5">
        <v>2</v>
      </c>
      <c r="J16" s="5">
        <v>0</v>
      </c>
      <c r="K16" s="5">
        <v>170</v>
      </c>
      <c r="L16" s="5">
        <v>2</v>
      </c>
      <c r="M16" s="5">
        <v>1</v>
      </c>
      <c r="N16" s="5">
        <v>7</v>
      </c>
      <c r="O16" s="5">
        <v>20</v>
      </c>
      <c r="P16" s="77">
        <f t="shared" si="9"/>
        <v>6.9</v>
      </c>
      <c r="Q16" s="4">
        <f t="shared" si="0"/>
        <v>1120</v>
      </c>
      <c r="R16" s="4">
        <f t="shared" si="1"/>
        <v>98</v>
      </c>
      <c r="S16" s="4">
        <f t="shared" si="2"/>
        <v>14</v>
      </c>
      <c r="T16" s="4">
        <f t="shared" si="3"/>
        <v>0</v>
      </c>
      <c r="U16" s="4">
        <f t="shared" si="4"/>
        <v>1190</v>
      </c>
      <c r="V16" s="4">
        <f t="shared" si="5"/>
        <v>14</v>
      </c>
      <c r="W16" s="4">
        <f t="shared" si="6"/>
        <v>7</v>
      </c>
      <c r="X16" s="4">
        <f t="shared" si="7"/>
        <v>49</v>
      </c>
      <c r="Y16" s="4">
        <f t="shared" si="8"/>
        <v>140</v>
      </c>
    </row>
    <row r="17" spans="1:25" x14ac:dyDescent="0.2">
      <c r="C17" s="63" t="s">
        <v>224</v>
      </c>
      <c r="D17" s="84">
        <v>1.76</v>
      </c>
      <c r="E17" s="79">
        <v>1</v>
      </c>
      <c r="F17" s="5">
        <v>1</v>
      </c>
      <c r="G17" s="5">
        <v>180</v>
      </c>
      <c r="H17" s="5">
        <v>0</v>
      </c>
      <c r="I17" s="5">
        <v>0</v>
      </c>
      <c r="J17" s="5">
        <v>0</v>
      </c>
      <c r="K17" s="5">
        <v>0</v>
      </c>
      <c r="L17" s="5">
        <v>5</v>
      </c>
      <c r="M17" s="5">
        <v>35</v>
      </c>
      <c r="N17" s="5">
        <v>3</v>
      </c>
      <c r="O17" s="5">
        <v>110</v>
      </c>
      <c r="P17" s="77">
        <f t="shared" si="9"/>
        <v>1.76</v>
      </c>
      <c r="Q17" s="4">
        <f t="shared" si="0"/>
        <v>180</v>
      </c>
      <c r="R17" s="4">
        <f t="shared" si="1"/>
        <v>0</v>
      </c>
      <c r="S17" s="4">
        <f t="shared" si="2"/>
        <v>0</v>
      </c>
      <c r="T17" s="4">
        <f t="shared" si="3"/>
        <v>0</v>
      </c>
      <c r="U17" s="4">
        <f t="shared" si="4"/>
        <v>0</v>
      </c>
      <c r="V17" s="4">
        <f t="shared" si="5"/>
        <v>5</v>
      </c>
      <c r="W17" s="4">
        <f t="shared" si="6"/>
        <v>35</v>
      </c>
      <c r="X17" s="4">
        <f t="shared" si="7"/>
        <v>3</v>
      </c>
      <c r="Y17" s="4">
        <f t="shared" si="8"/>
        <v>110</v>
      </c>
    </row>
    <row r="18" spans="1:25" x14ac:dyDescent="0.2">
      <c r="C18" s="63" t="s">
        <v>225</v>
      </c>
      <c r="D18" s="84">
        <v>1.7</v>
      </c>
      <c r="E18" s="79">
        <v>1</v>
      </c>
      <c r="F18" s="5">
        <v>1</v>
      </c>
      <c r="G18" s="5">
        <v>190</v>
      </c>
      <c r="H18" s="5">
        <v>0</v>
      </c>
      <c r="I18" s="5">
        <v>0</v>
      </c>
      <c r="J18" s="5">
        <v>0</v>
      </c>
      <c r="K18" s="5">
        <v>0</v>
      </c>
      <c r="L18" s="5">
        <v>3</v>
      </c>
      <c r="M18" s="5">
        <v>41</v>
      </c>
      <c r="N18" s="5">
        <v>2</v>
      </c>
      <c r="O18" s="5">
        <v>10</v>
      </c>
      <c r="P18" s="77">
        <f t="shared" si="9"/>
        <v>1.7</v>
      </c>
      <c r="Q18" s="4">
        <f t="shared" si="0"/>
        <v>190</v>
      </c>
      <c r="R18" s="4">
        <f t="shared" si="1"/>
        <v>0</v>
      </c>
      <c r="S18" s="4">
        <f t="shared" si="2"/>
        <v>0</v>
      </c>
      <c r="T18" s="4">
        <f t="shared" si="3"/>
        <v>0</v>
      </c>
      <c r="U18" s="4">
        <f t="shared" si="4"/>
        <v>0</v>
      </c>
      <c r="V18" s="4">
        <f t="shared" si="5"/>
        <v>3</v>
      </c>
      <c r="W18" s="4">
        <f t="shared" si="6"/>
        <v>41</v>
      </c>
      <c r="X18" s="4">
        <f t="shared" si="7"/>
        <v>2</v>
      </c>
      <c r="Y18" s="4">
        <f t="shared" si="8"/>
        <v>10</v>
      </c>
    </row>
    <row r="19" spans="1:25" x14ac:dyDescent="0.2">
      <c r="C19" s="63" t="s">
        <v>226</v>
      </c>
      <c r="D19" s="84">
        <v>2.65</v>
      </c>
      <c r="E19" s="79">
        <v>1</v>
      </c>
      <c r="F19" s="5">
        <v>2.5</v>
      </c>
      <c r="G19" s="5">
        <v>200</v>
      </c>
      <c r="H19" s="5">
        <v>17</v>
      </c>
      <c r="I19" s="5">
        <v>10</v>
      </c>
      <c r="J19" s="5">
        <v>0</v>
      </c>
      <c r="K19" s="5">
        <v>0</v>
      </c>
      <c r="L19" s="5">
        <v>3</v>
      </c>
      <c r="M19" s="5">
        <v>5</v>
      </c>
      <c r="N19" s="5">
        <v>2</v>
      </c>
      <c r="O19" s="5">
        <v>10</v>
      </c>
      <c r="P19" s="77">
        <f t="shared" si="9"/>
        <v>2.65</v>
      </c>
      <c r="Q19" s="4">
        <f t="shared" si="0"/>
        <v>500</v>
      </c>
      <c r="R19" s="4">
        <f t="shared" si="1"/>
        <v>42.5</v>
      </c>
      <c r="S19" s="4">
        <f t="shared" si="2"/>
        <v>25</v>
      </c>
      <c r="T19" s="4">
        <f t="shared" si="3"/>
        <v>0</v>
      </c>
      <c r="U19" s="4">
        <f t="shared" si="4"/>
        <v>0</v>
      </c>
      <c r="V19" s="4">
        <f t="shared" si="5"/>
        <v>7.5</v>
      </c>
      <c r="W19" s="4">
        <f t="shared" si="6"/>
        <v>12.5</v>
      </c>
      <c r="X19" s="4">
        <f t="shared" si="7"/>
        <v>5</v>
      </c>
      <c r="Y19" s="4">
        <f t="shared" si="8"/>
        <v>25</v>
      </c>
    </row>
    <row r="20" spans="1:25" x14ac:dyDescent="0.2">
      <c r="A20" t="s">
        <v>37</v>
      </c>
      <c r="B20" s="4">
        <f>SUM(Q20:Q27)/ROUNDDOWN(A5,0)</f>
        <v>648.33333333333337</v>
      </c>
      <c r="C20" s="63" t="s">
        <v>204</v>
      </c>
      <c r="D20" s="85">
        <v>1.4</v>
      </c>
      <c r="E20" s="79">
        <v>1</v>
      </c>
      <c r="F20" s="5">
        <v>1</v>
      </c>
      <c r="G20" s="5">
        <v>220</v>
      </c>
      <c r="H20" s="5">
        <v>15</v>
      </c>
      <c r="I20" s="5">
        <v>3.5</v>
      </c>
      <c r="J20" s="5">
        <v>0</v>
      </c>
      <c r="K20" s="5">
        <v>15</v>
      </c>
      <c r="L20" s="5">
        <v>9</v>
      </c>
      <c r="M20" s="5">
        <v>3</v>
      </c>
      <c r="N20" s="5">
        <v>5</v>
      </c>
      <c r="O20" s="5">
        <v>310</v>
      </c>
      <c r="P20" s="77">
        <f>D20*E20</f>
        <v>1.4</v>
      </c>
      <c r="Q20" s="4">
        <f t="shared" si="0"/>
        <v>220</v>
      </c>
      <c r="R20" s="4">
        <f t="shared" si="1"/>
        <v>15</v>
      </c>
      <c r="S20" s="4">
        <f t="shared" si="2"/>
        <v>3.5</v>
      </c>
      <c r="T20" s="4">
        <f t="shared" si="3"/>
        <v>0</v>
      </c>
      <c r="U20" s="4">
        <f t="shared" si="4"/>
        <v>15</v>
      </c>
      <c r="V20" s="4">
        <f t="shared" si="5"/>
        <v>9</v>
      </c>
      <c r="W20" s="4">
        <f t="shared" si="6"/>
        <v>3</v>
      </c>
      <c r="X20" s="4">
        <f t="shared" si="7"/>
        <v>5</v>
      </c>
      <c r="Y20" s="4">
        <f t="shared" si="8"/>
        <v>310</v>
      </c>
    </row>
    <row r="21" spans="1:25" x14ac:dyDescent="0.2">
      <c r="C21" s="63" t="s">
        <v>227</v>
      </c>
      <c r="D21" s="85">
        <v>1.41</v>
      </c>
      <c r="E21" s="79">
        <v>1</v>
      </c>
      <c r="F21" s="5">
        <v>1</v>
      </c>
      <c r="G21" s="5">
        <v>90</v>
      </c>
      <c r="H21" s="5">
        <v>1.5</v>
      </c>
      <c r="I21" s="5">
        <v>0</v>
      </c>
      <c r="J21" s="5">
        <v>0</v>
      </c>
      <c r="K21" s="5">
        <v>410</v>
      </c>
      <c r="L21" s="5">
        <v>2</v>
      </c>
      <c r="M21" s="5">
        <v>19</v>
      </c>
      <c r="N21" s="5">
        <v>4</v>
      </c>
      <c r="O21" s="5">
        <v>0</v>
      </c>
      <c r="P21" s="77">
        <f>D21*E21</f>
        <v>1.41</v>
      </c>
      <c r="Q21" s="4">
        <f t="shared" si="0"/>
        <v>90</v>
      </c>
      <c r="R21" s="4">
        <f t="shared" si="1"/>
        <v>1.5</v>
      </c>
      <c r="S21" s="4">
        <f t="shared" si="2"/>
        <v>0</v>
      </c>
      <c r="T21" s="4">
        <f t="shared" si="3"/>
        <v>0</v>
      </c>
      <c r="U21" s="4">
        <f t="shared" si="4"/>
        <v>410</v>
      </c>
      <c r="V21" s="4">
        <f t="shared" si="5"/>
        <v>2</v>
      </c>
      <c r="W21" s="4">
        <f t="shared" si="6"/>
        <v>19</v>
      </c>
      <c r="X21" s="4">
        <f t="shared" si="7"/>
        <v>4</v>
      </c>
      <c r="Y21" s="4">
        <f t="shared" si="8"/>
        <v>0</v>
      </c>
    </row>
    <row r="22" spans="1:25" x14ac:dyDescent="0.2">
      <c r="C22" s="63" t="s">
        <v>214</v>
      </c>
      <c r="D22" s="84">
        <v>4.8</v>
      </c>
      <c r="E22" s="79">
        <v>1</v>
      </c>
      <c r="F22" s="5">
        <v>2</v>
      </c>
      <c r="G22" s="5">
        <v>270</v>
      </c>
      <c r="H22" s="5">
        <v>5</v>
      </c>
      <c r="I22" s="5">
        <v>2</v>
      </c>
      <c r="J22" s="5">
        <v>35</v>
      </c>
      <c r="K22" s="5">
        <v>450</v>
      </c>
      <c r="L22" s="5">
        <v>8</v>
      </c>
      <c r="M22" s="5">
        <v>2</v>
      </c>
      <c r="N22" s="5">
        <v>23</v>
      </c>
      <c r="O22" s="5">
        <v>137</v>
      </c>
      <c r="P22" s="77">
        <f t="shared" si="9"/>
        <v>4.8</v>
      </c>
      <c r="Q22" s="4">
        <f t="shared" si="0"/>
        <v>540</v>
      </c>
      <c r="R22" s="4">
        <f t="shared" si="1"/>
        <v>10</v>
      </c>
      <c r="S22" s="4">
        <f t="shared" si="2"/>
        <v>4</v>
      </c>
      <c r="T22" s="4">
        <f t="shared" si="3"/>
        <v>70</v>
      </c>
      <c r="U22" s="4">
        <f t="shared" si="4"/>
        <v>900</v>
      </c>
      <c r="V22" s="4">
        <f t="shared" si="5"/>
        <v>16</v>
      </c>
      <c r="W22" s="4">
        <f t="shared" si="6"/>
        <v>4</v>
      </c>
      <c r="X22" s="4">
        <f t="shared" si="7"/>
        <v>46</v>
      </c>
      <c r="Y22" s="4">
        <f t="shared" si="8"/>
        <v>274</v>
      </c>
    </row>
    <row r="23" spans="1:25" x14ac:dyDescent="0.2">
      <c r="C23" s="63" t="s">
        <v>215</v>
      </c>
      <c r="D23" s="84">
        <v>5.39</v>
      </c>
      <c r="E23" s="79">
        <v>1</v>
      </c>
      <c r="F23" s="5">
        <v>2</v>
      </c>
      <c r="G23" s="5">
        <v>280</v>
      </c>
      <c r="H23" s="5">
        <v>3.5</v>
      </c>
      <c r="I23" s="5">
        <v>1.5</v>
      </c>
      <c r="J23" s="5">
        <v>20</v>
      </c>
      <c r="K23" s="5">
        <v>630</v>
      </c>
      <c r="L23" s="5">
        <v>3</v>
      </c>
      <c r="M23" s="5">
        <v>4</v>
      </c>
      <c r="N23" s="5">
        <v>14</v>
      </c>
      <c r="O23" s="5">
        <v>78</v>
      </c>
      <c r="P23" s="77">
        <f t="shared" si="9"/>
        <v>5.39</v>
      </c>
      <c r="Q23" s="4">
        <f t="shared" si="0"/>
        <v>560</v>
      </c>
      <c r="R23" s="4">
        <f t="shared" si="1"/>
        <v>7</v>
      </c>
      <c r="S23" s="4">
        <f t="shared" si="2"/>
        <v>3</v>
      </c>
      <c r="T23" s="4">
        <f t="shared" si="3"/>
        <v>40</v>
      </c>
      <c r="U23" s="4">
        <f t="shared" si="4"/>
        <v>1260</v>
      </c>
      <c r="V23" s="4">
        <f t="shared" si="5"/>
        <v>6</v>
      </c>
      <c r="W23" s="4">
        <f t="shared" si="6"/>
        <v>8</v>
      </c>
      <c r="X23" s="4">
        <f t="shared" si="7"/>
        <v>28</v>
      </c>
      <c r="Y23" s="4">
        <f t="shared" si="8"/>
        <v>156</v>
      </c>
    </row>
    <row r="24" spans="1:25" x14ac:dyDescent="0.2">
      <c r="C24" s="63" t="s">
        <v>216</v>
      </c>
      <c r="D24" s="85">
        <v>4.5999999999999996</v>
      </c>
      <c r="E24" s="79">
        <v>1</v>
      </c>
      <c r="F24" s="5">
        <v>2</v>
      </c>
      <c r="G24" s="5">
        <v>280</v>
      </c>
      <c r="H24" s="5">
        <v>7</v>
      </c>
      <c r="I24" s="5">
        <v>1.5</v>
      </c>
      <c r="J24" s="5">
        <v>25</v>
      </c>
      <c r="K24" s="5">
        <v>490</v>
      </c>
      <c r="L24" s="5">
        <v>5</v>
      </c>
      <c r="M24" s="5">
        <v>3</v>
      </c>
      <c r="N24" s="5">
        <v>15</v>
      </c>
      <c r="O24" s="5">
        <v>86</v>
      </c>
      <c r="P24" s="77">
        <f t="shared" si="9"/>
        <v>4.5999999999999996</v>
      </c>
      <c r="Q24" s="4">
        <f t="shared" si="0"/>
        <v>560</v>
      </c>
      <c r="R24" s="4">
        <f t="shared" si="1"/>
        <v>14</v>
      </c>
      <c r="S24" s="4">
        <f t="shared" si="2"/>
        <v>3</v>
      </c>
      <c r="T24" s="4">
        <f t="shared" si="3"/>
        <v>50</v>
      </c>
      <c r="U24" s="4">
        <f t="shared" si="4"/>
        <v>980</v>
      </c>
      <c r="V24" s="4">
        <f t="shared" si="5"/>
        <v>10</v>
      </c>
      <c r="W24" s="4">
        <f t="shared" si="6"/>
        <v>6</v>
      </c>
      <c r="X24" s="4">
        <f t="shared" si="7"/>
        <v>30</v>
      </c>
      <c r="Y24" s="4">
        <f t="shared" si="8"/>
        <v>172</v>
      </c>
    </row>
    <row r="25" spans="1:25" x14ac:dyDescent="0.2">
      <c r="C25" s="63" t="s">
        <v>217</v>
      </c>
      <c r="D25" s="85">
        <v>5.9</v>
      </c>
      <c r="E25" s="79">
        <v>1</v>
      </c>
      <c r="F25" s="5">
        <v>2</v>
      </c>
      <c r="G25" s="5">
        <v>300</v>
      </c>
      <c r="H25" s="5">
        <v>1.5</v>
      </c>
      <c r="I25" s="5">
        <v>1</v>
      </c>
      <c r="J25" s="5">
        <v>0</v>
      </c>
      <c r="K25" s="5">
        <v>360</v>
      </c>
      <c r="L25" s="5">
        <v>7</v>
      </c>
      <c r="M25" s="5">
        <v>4</v>
      </c>
      <c r="N25" s="5">
        <v>12</v>
      </c>
      <c r="O25" s="5">
        <v>53</v>
      </c>
      <c r="P25" s="77">
        <f t="shared" si="9"/>
        <v>5.9</v>
      </c>
      <c r="Q25" s="4">
        <f t="shared" si="0"/>
        <v>600</v>
      </c>
      <c r="R25" s="4">
        <f t="shared" si="1"/>
        <v>3</v>
      </c>
      <c r="S25" s="4">
        <f t="shared" si="2"/>
        <v>2</v>
      </c>
      <c r="T25" s="4">
        <f t="shared" si="3"/>
        <v>0</v>
      </c>
      <c r="U25" s="4">
        <f t="shared" si="4"/>
        <v>720</v>
      </c>
      <c r="V25" s="4">
        <f t="shared" si="5"/>
        <v>14</v>
      </c>
      <c r="W25" s="4">
        <f t="shared" si="6"/>
        <v>8</v>
      </c>
      <c r="X25" s="4">
        <f t="shared" si="7"/>
        <v>24</v>
      </c>
      <c r="Y25" s="4">
        <f t="shared" si="8"/>
        <v>106</v>
      </c>
    </row>
    <row r="26" spans="1:25" x14ac:dyDescent="0.2">
      <c r="C26" s="63" t="s">
        <v>218</v>
      </c>
      <c r="D26" s="85">
        <v>5.53</v>
      </c>
      <c r="E26" s="79">
        <v>1</v>
      </c>
      <c r="F26" s="5">
        <v>2</v>
      </c>
      <c r="G26" s="5">
        <v>310</v>
      </c>
      <c r="H26" s="5">
        <v>8</v>
      </c>
      <c r="I26" s="5">
        <v>1.5</v>
      </c>
      <c r="J26" s="5">
        <v>20</v>
      </c>
      <c r="K26" s="5">
        <v>440</v>
      </c>
      <c r="L26" s="5">
        <v>2</v>
      </c>
      <c r="M26" s="5">
        <v>12</v>
      </c>
      <c r="N26" s="5">
        <v>14</v>
      </c>
      <c r="O26" s="5">
        <v>103</v>
      </c>
      <c r="P26" s="77">
        <f t="shared" si="9"/>
        <v>5.53</v>
      </c>
      <c r="Q26" s="4">
        <f t="shared" si="0"/>
        <v>620</v>
      </c>
      <c r="R26" s="4">
        <f t="shared" si="1"/>
        <v>16</v>
      </c>
      <c r="S26" s="4">
        <f t="shared" si="2"/>
        <v>3</v>
      </c>
      <c r="T26" s="4">
        <f t="shared" si="3"/>
        <v>40</v>
      </c>
      <c r="U26" s="4">
        <f t="shared" si="4"/>
        <v>880</v>
      </c>
      <c r="V26" s="4">
        <f t="shared" si="5"/>
        <v>4</v>
      </c>
      <c r="W26" s="4">
        <f t="shared" si="6"/>
        <v>24</v>
      </c>
      <c r="X26" s="4">
        <f t="shared" si="7"/>
        <v>28</v>
      </c>
      <c r="Y26" s="4">
        <f t="shared" si="8"/>
        <v>206</v>
      </c>
    </row>
    <row r="27" spans="1:25" x14ac:dyDescent="0.2">
      <c r="C27" s="63" t="s">
        <v>219</v>
      </c>
      <c r="D27" s="85">
        <v>6.7</v>
      </c>
      <c r="E27" s="79">
        <v>1</v>
      </c>
      <c r="F27" s="5">
        <v>2</v>
      </c>
      <c r="G27" s="5">
        <v>350</v>
      </c>
      <c r="H27" s="5">
        <v>8</v>
      </c>
      <c r="I27" s="5">
        <v>1</v>
      </c>
      <c r="J27" s="5">
        <v>0</v>
      </c>
      <c r="K27" s="5">
        <v>390</v>
      </c>
      <c r="L27" s="5">
        <v>9</v>
      </c>
      <c r="M27" s="5">
        <v>9</v>
      </c>
      <c r="N27" s="5">
        <v>13</v>
      </c>
      <c r="O27" s="5">
        <v>151</v>
      </c>
      <c r="P27" s="77">
        <f t="shared" si="9"/>
        <v>6.7</v>
      </c>
      <c r="Q27" s="4">
        <f t="shared" si="0"/>
        <v>700</v>
      </c>
      <c r="R27" s="4">
        <f t="shared" si="1"/>
        <v>16</v>
      </c>
      <c r="S27" s="4">
        <f t="shared" si="2"/>
        <v>2</v>
      </c>
      <c r="T27" s="4">
        <f t="shared" si="3"/>
        <v>0</v>
      </c>
      <c r="U27" s="4">
        <f t="shared" si="4"/>
        <v>780</v>
      </c>
      <c r="V27" s="4">
        <f t="shared" si="5"/>
        <v>18</v>
      </c>
      <c r="W27" s="4">
        <f t="shared" si="6"/>
        <v>18</v>
      </c>
      <c r="X27" s="4">
        <f t="shared" si="7"/>
        <v>26</v>
      </c>
      <c r="Y27" s="4">
        <f t="shared" si="8"/>
        <v>302</v>
      </c>
    </row>
    <row r="30" spans="1:25" x14ac:dyDescent="0.2">
      <c r="A30" s="3" t="s">
        <v>186</v>
      </c>
      <c r="B30" s="3"/>
      <c r="D30" s="4">
        <f>SUM(P8:P27)</f>
        <v>92.171999999999997</v>
      </c>
      <c r="E30" s="77">
        <f>D30/16</f>
        <v>5.7607499999999998</v>
      </c>
      <c r="F30" s="3" t="s">
        <v>173</v>
      </c>
      <c r="G30" s="80">
        <f t="shared" ref="G30:O30" si="11">SUM(Q8:Q27)</f>
        <v>12677.882904411765</v>
      </c>
      <c r="H30" s="80">
        <f t="shared" si="11"/>
        <v>493.60018382352939</v>
      </c>
      <c r="I30" s="80">
        <f t="shared" si="11"/>
        <v>93.52734375</v>
      </c>
      <c r="J30" s="80">
        <f t="shared" si="11"/>
        <v>240.2</v>
      </c>
      <c r="K30" s="80">
        <f t="shared" si="11"/>
        <v>11831.013327205881</v>
      </c>
      <c r="L30" s="80">
        <f t="shared" si="11"/>
        <v>234.55882352941177</v>
      </c>
      <c r="M30" s="80">
        <f t="shared" si="11"/>
        <v>440.51952205882355</v>
      </c>
      <c r="N30" s="80">
        <f t="shared" si="11"/>
        <v>472.43351102941176</v>
      </c>
      <c r="O30" s="80">
        <f t="shared" si="11"/>
        <v>4912.5517279411761</v>
      </c>
      <c r="P30" s="80"/>
    </row>
    <row r="31" spans="1:25" x14ac:dyDescent="0.2">
      <c r="A31" s="3" t="s">
        <v>187</v>
      </c>
      <c r="B31" s="3"/>
      <c r="G31" s="4">
        <f>G30/($A$5*$A$4)</f>
        <v>2002.8251033825852</v>
      </c>
      <c r="H31" s="4">
        <f t="shared" ref="H31:O31" si="12">H30/($A$5*$A$4)</f>
        <v>77.977912136418539</v>
      </c>
      <c r="I31" s="4">
        <f t="shared" si="12"/>
        <v>14.775251777251185</v>
      </c>
      <c r="J31" s="4">
        <f t="shared" si="12"/>
        <v>37.94628751974723</v>
      </c>
      <c r="K31" s="4">
        <f t="shared" si="12"/>
        <v>1869.0384403168848</v>
      </c>
      <c r="L31" s="4">
        <f t="shared" si="12"/>
        <v>37.055106402750674</v>
      </c>
      <c r="M31" s="4">
        <f t="shared" si="12"/>
        <v>69.592341557476075</v>
      </c>
      <c r="N31" s="4">
        <f t="shared" si="12"/>
        <v>74.634045976210388</v>
      </c>
      <c r="O31" s="4">
        <f t="shared" si="12"/>
        <v>776.07452258154444</v>
      </c>
      <c r="P31" s="4"/>
    </row>
    <row r="32" spans="1:25" ht="14.25" x14ac:dyDescent="0.2">
      <c r="A32" s="3" t="s">
        <v>188</v>
      </c>
      <c r="B32" s="3"/>
      <c r="G32">
        <v>2000</v>
      </c>
      <c r="H32" s="81">
        <v>61</v>
      </c>
      <c r="I32" s="81">
        <v>20</v>
      </c>
      <c r="J32" s="82">
        <v>300</v>
      </c>
      <c r="K32" s="81">
        <v>2000</v>
      </c>
      <c r="L32" s="81">
        <v>25</v>
      </c>
      <c r="M32" s="81">
        <v>38</v>
      </c>
      <c r="N32" s="81">
        <v>60</v>
      </c>
      <c r="O32" s="81">
        <v>1000</v>
      </c>
      <c r="P32" s="81"/>
    </row>
    <row r="33" spans="1:16" x14ac:dyDescent="0.2">
      <c r="A33" s="3" t="s">
        <v>231</v>
      </c>
      <c r="B33" s="3"/>
      <c r="G33" s="21">
        <f>G31/G32</f>
        <v>1.0014125516912926</v>
      </c>
      <c r="H33" s="13">
        <f t="shared" ref="H33:O33" si="13">H31/H32</f>
        <v>1.2783264284658777</v>
      </c>
      <c r="I33" s="21">
        <f t="shared" si="13"/>
        <v>0.7387625888625593</v>
      </c>
      <c r="J33" s="21">
        <f t="shared" si="13"/>
        <v>0.12648762506582409</v>
      </c>
      <c r="K33" s="21">
        <f t="shared" si="13"/>
        <v>0.93451922015844235</v>
      </c>
      <c r="L33" s="13">
        <f t="shared" si="13"/>
        <v>1.482204256110027</v>
      </c>
      <c r="M33" s="16">
        <f t="shared" si="13"/>
        <v>1.8313774094072652</v>
      </c>
      <c r="N33" s="21">
        <f t="shared" si="13"/>
        <v>1.2439007662701731</v>
      </c>
      <c r="O33" s="13">
        <f t="shared" si="13"/>
        <v>0.77607452258154441</v>
      </c>
      <c r="P33" s="1"/>
    </row>
    <row r="34" spans="1:16" x14ac:dyDescent="0.2">
      <c r="A34" s="3" t="s">
        <v>192</v>
      </c>
      <c r="B34" s="3"/>
      <c r="G34">
        <v>3641</v>
      </c>
    </row>
    <row r="35" spans="1:16" x14ac:dyDescent="0.2">
      <c r="A35" s="3" t="s">
        <v>191</v>
      </c>
      <c r="B35" s="3"/>
      <c r="G35" s="4">
        <f>G34-G31</f>
        <v>1638.1748966174148</v>
      </c>
      <c r="H35" s="1">
        <f>G35/G34</f>
        <v>0.4499244429050851</v>
      </c>
    </row>
    <row r="36" spans="1:16" x14ac:dyDescent="0.2">
      <c r="A36" s="3" t="s">
        <v>190</v>
      </c>
      <c r="B36" s="3"/>
      <c r="G36">
        <v>3500</v>
      </c>
    </row>
    <row r="37" spans="1:16" x14ac:dyDescent="0.2">
      <c r="A37" s="3" t="s">
        <v>211</v>
      </c>
      <c r="B37" s="3"/>
      <c r="G37" s="77">
        <f>G35*A5/G36</f>
        <v>2.9627563130252104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2018 Desolation</vt:lpstr>
      <vt:lpstr>2018 Sequoia</vt:lpstr>
      <vt:lpstr>2021 Williamson</vt:lpstr>
      <vt:lpstr>2021 Hilton Lakes</vt:lpstr>
      <vt:lpstr>2022 Dana to Agnew</vt:lpstr>
      <vt:lpstr>2023 Silver Divide</vt:lpstr>
      <vt:lpstr>2024 Goddard</vt:lpstr>
      <vt:lpstr>'2018 Desolation'!Print_Area</vt:lpstr>
    </vt:vector>
  </TitlesOfParts>
  <Company>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cp:lastPrinted>2018-08-01T15:10:08Z</cp:lastPrinted>
  <dcterms:created xsi:type="dcterms:W3CDTF">2006-08-19T04:37:11Z</dcterms:created>
  <dcterms:modified xsi:type="dcterms:W3CDTF">2024-09-02T22:21:48Z</dcterms:modified>
</cp:coreProperties>
</file>