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92.168.2.2\var\www\thjmedia\blog\posts\BMS\"/>
    </mc:Choice>
  </mc:AlternateContent>
  <xr:revisionPtr revIDLastSave="0" documentId="13_ncr:1_{F93A7542-4041-4E0A-B199-EF5273A07C27}" xr6:coauthVersionLast="47" xr6:coauthVersionMax="47" xr10:uidLastSave="{00000000-0000-0000-0000-000000000000}"/>
  <bookViews>
    <workbookView xWindow="38280" yWindow="5265" windowWidth="29040" windowHeight="15840" activeTab="2" xr2:uid="{00000000-000D-0000-FFFF-FFFF00000000}"/>
  </bookViews>
  <sheets>
    <sheet name="discrete" sheetId="1" r:id="rId1"/>
    <sheet name="balancing" sheetId="2" r:id="rId2"/>
    <sheet name="integrated" sheetId="3" r:id="rId3"/>
    <sheet name="power" sheetId="4" r:id="rId4"/>
    <sheet name="shun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B3" i="2"/>
  <c r="B2" i="2"/>
  <c r="C10" i="5"/>
  <c r="B10" i="5"/>
  <c r="D3" i="5"/>
  <c r="D6" i="5" s="1"/>
  <c r="C8" i="5"/>
  <c r="B8" i="5"/>
  <c r="C3" i="5"/>
  <c r="C6" i="5" s="1"/>
  <c r="B3" i="5"/>
  <c r="B5" i="5" s="1"/>
  <c r="C8" i="4"/>
  <c r="B8" i="4"/>
  <c r="E26" i="3"/>
  <c r="E12" i="3"/>
  <c r="E13" i="3"/>
  <c r="E3" i="3"/>
  <c r="E4" i="3"/>
  <c r="E5" i="3"/>
  <c r="E6" i="3"/>
  <c r="E7" i="3"/>
  <c r="E8" i="3"/>
  <c r="E9" i="3"/>
  <c r="E10" i="3"/>
  <c r="E11" i="3"/>
  <c r="E2" i="3"/>
  <c r="E20" i="3"/>
  <c r="H13" i="2"/>
  <c r="G13" i="2"/>
  <c r="F13" i="2"/>
  <c r="F8" i="1"/>
  <c r="F7" i="1"/>
  <c r="F6" i="1"/>
  <c r="F5" i="1"/>
  <c r="F3" i="1"/>
  <c r="A3" i="2"/>
  <c r="A2" i="2"/>
  <c r="F4" i="1"/>
  <c r="F2" i="1"/>
  <c r="D5" i="5" l="1"/>
  <c r="D8" i="5" s="1"/>
  <c r="C5" i="5"/>
  <c r="B6" i="5"/>
</calcChain>
</file>

<file path=xl/sharedStrings.xml><?xml version="1.0" encoding="utf-8"?>
<sst xmlns="http://schemas.openxmlformats.org/spreadsheetml/2006/main" count="165" uniqueCount="126">
  <si>
    <t>ADC</t>
  </si>
  <si>
    <t>ADS1118</t>
  </si>
  <si>
    <t>TI</t>
  </si>
  <si>
    <t>https://www.ti.com/lit/ds/symlink/ads1118.pdf</t>
  </si>
  <si>
    <t>Model</t>
  </si>
  <si>
    <t>Manufacturer</t>
  </si>
  <si>
    <t>Function</t>
  </si>
  <si>
    <t>Unit Cost</t>
  </si>
  <si>
    <t>Quantity</t>
  </si>
  <si>
    <t>Total</t>
  </si>
  <si>
    <t>Datasheet</t>
  </si>
  <si>
    <t>Digikey</t>
  </si>
  <si>
    <t>https://www.digikey.com/en/products/detail/texas-instruments/INA317IDGKT/8571553</t>
  </si>
  <si>
    <t>Microcontroller</t>
  </si>
  <si>
    <t>Digital Isolator</t>
  </si>
  <si>
    <t>INA132</t>
  </si>
  <si>
    <t>Difference Amplifier</t>
  </si>
  <si>
    <t>Sample</t>
  </si>
  <si>
    <t>Operational Amplifier</t>
  </si>
  <si>
    <t>OPA244</t>
  </si>
  <si>
    <t>https://www.digikey.com/en/products/detail/texas-instruments/INA132UA-2K5/301007</t>
  </si>
  <si>
    <t>https://www.ti.com/lit/ds/symlink/opa244.pdf</t>
  </si>
  <si>
    <t>https://www.ti.com/lit/ds/symlink/ina132.pdf</t>
  </si>
  <si>
    <t>TLA2528</t>
  </si>
  <si>
    <t>https://www.ti.com/lit/ds/symlink/tla2528.pdf</t>
  </si>
  <si>
    <t>https://www.digikey.com/en/products/detail/texas-instruments/OPA244NA-3K/301210</t>
  </si>
  <si>
    <t>MSP430G2553IPW20</t>
  </si>
  <si>
    <t xml:space="preserve">https://www.ti.com/lit/ds/slas735j/slas735j.pdf </t>
  </si>
  <si>
    <t xml:space="preserve">https://www.digikey.com/en/products/detail/texas-instruments/MSP430G2553IPW20R/2638886 </t>
  </si>
  <si>
    <t>https://www.digikey.com/en/products/detail/texas-instruments/TLA2528IRTER/12328606</t>
  </si>
  <si>
    <t>Microchip</t>
  </si>
  <si>
    <t>MCP1811AT-025</t>
  </si>
  <si>
    <t>Linear Regulator (2.5V)</t>
  </si>
  <si>
    <t xml:space="preserve">https://ww1.microchip.com/downloads/en/DeviceDoc/MCP1811A-11B-12A-12B-Family-Data-Sheet-DS20006088C.pdf </t>
  </si>
  <si>
    <t xml:space="preserve">https://www.digikey.com/en/products/detail/microchip-technology/MCP1811AT-025-TT/9695557 </t>
  </si>
  <si>
    <t>Linear Regulator (5V)</t>
  </si>
  <si>
    <t>MAX14921</t>
  </si>
  <si>
    <t>16 channel battery monitor</t>
  </si>
  <si>
    <t>Part</t>
  </si>
  <si>
    <t>Description</t>
  </si>
  <si>
    <t>Purchase</t>
  </si>
  <si>
    <t>Total Cost</t>
  </si>
  <si>
    <t>MSP430G2553IPW28</t>
  </si>
  <si>
    <t>microcontroller</t>
  </si>
  <si>
    <t>ADS8866IDGSR</t>
  </si>
  <si>
    <t>adc</t>
  </si>
  <si>
    <t>https://www.ti.com/lit/ds/symlink/msp430g2153.pdf</t>
  </si>
  <si>
    <t>https://www.ti.com/lit/ds/symlink/ads8866.pdf</t>
  </si>
  <si>
    <t>https://datasheets.maximintegrated.com/en/ds/MAX6161-MAX6168.pdf</t>
  </si>
  <si>
    <t>MAX6167AESA+</t>
  </si>
  <si>
    <t>4.5V reference</t>
  </si>
  <si>
    <t>NCP553SQ33T1G</t>
  </si>
  <si>
    <t>3.3V regulator</t>
  </si>
  <si>
    <t>https://www.onsemi.com/pdf/datasheet/ncp553-d.pdf</t>
  </si>
  <si>
    <t>balancing mosfets</t>
  </si>
  <si>
    <t>NX3008NBK,215</t>
  </si>
  <si>
    <t>https://assets.nexperia.com/documents/data-sheet/NX3008NBK.pdf</t>
  </si>
  <si>
    <t>3k input resistors</t>
  </si>
  <si>
    <t>https://product.tdk.com/system/files/dam/doc/product/capacitor/ceramic/mlcc/catalog/mlcc_automotive_general_en.pdf</t>
  </si>
  <si>
    <t>CGA3E1X7R1C105K080AC</t>
  </si>
  <si>
    <t>ERJ-PA3J302V</t>
  </si>
  <si>
    <t>RCL061243R0JNEA</t>
  </si>
  <si>
    <t>Substitute</t>
  </si>
  <si>
    <t>https://www.digikey.com/en/products/detail/maxim-integrated/MAX14921ECS-T/3975761</t>
  </si>
  <si>
    <t xml:space="preserve">https://www.digikey.com/en/products/detail/texas-instruments/MSP430G2553IPW28/2695696 </t>
  </si>
  <si>
    <t xml:space="preserve">https://www.digikey.com/en/products/detail/texas-instruments/ADS8866IDGSR/4571642 </t>
  </si>
  <si>
    <t xml:space="preserve">https://www.digikey.com/en/products/detail/texas-instruments/ADS8864IDGSR/4571640 </t>
  </si>
  <si>
    <t xml:space="preserve">https://www.digikey.com/en/products/detail/maxim-integrated/MAX6167AESA/1513465 </t>
  </si>
  <si>
    <t xml:space="preserve">https://www.digikey.com/en/products/detail/onsemi/NCP553SQ33T1G/920093 </t>
  </si>
  <si>
    <t xml:space="preserve">https://www.digikey.com/en/products/detail/nexperia-usa-inc/NX3008NBK-215/2779967 </t>
  </si>
  <si>
    <t xml:space="preserve">https://www.digikey.com/en/products/detail/tdk-corporation/CGA3E1X7R1C105K080AC/3949775 </t>
  </si>
  <si>
    <t xml:space="preserve">https://www.digikey.com/en/products/detail/yageo/RC0603FR-073KL/727119 </t>
  </si>
  <si>
    <t>43 ohm 1 watt balancing resistors</t>
  </si>
  <si>
    <t>https://www.digikey.com/en/products/detail/stackpole-electronics-inc/RMCF2512JT43R0/1757003</t>
  </si>
  <si>
    <t xml:space="preserve">https://datasheets.maximintegrated.com/en/ds/MAX14920-MAX14921.pdf </t>
  </si>
  <si>
    <t>https://www.seielect.com/catalog/sei-rmcf_rmcp.pdf</t>
  </si>
  <si>
    <t>https://www.yageo.com/upload/media/product/productsearch/datasheet/rchip/PYu-RC_Group_51_RoHS_L_11.pdf</t>
  </si>
  <si>
    <t>Shunt resistor 50 mV 100A</t>
  </si>
  <si>
    <t>https://www.digikey.com/en/products/detail/murata-power-solutions-inc/3020-01099-0/1926138</t>
  </si>
  <si>
    <t>current shunt monitor gain 100</t>
  </si>
  <si>
    <t>https://www.digikey.com/en/products/detail/texas-instruments/INA286AQDRQ1/5404240</t>
  </si>
  <si>
    <t>https://www.ti.com/lit/ds/symlink/ina282-q1.pdf</t>
  </si>
  <si>
    <t>INA286-Q1</t>
  </si>
  <si>
    <t>1u sampling / decoupling capacitors</t>
  </si>
  <si>
    <t>.1u decoupling capacitor</t>
  </si>
  <si>
    <t>10u decoupling capacitor</t>
  </si>
  <si>
    <t>https://www.digikey.com/en/products/detail/murata-electronics/GRT188R61C106KE13D/5416739</t>
  </si>
  <si>
    <t>https://www.digikey.com/en/products/detail/yageo/CC0603KRX7R7BB104/302822</t>
  </si>
  <si>
    <t>CC0603KRX7R7BB104</t>
  </si>
  <si>
    <t>GRT188R61C106KE13D</t>
  </si>
  <si>
    <t>5V regulator</t>
  </si>
  <si>
    <t>ZXTR2105F-7</t>
  </si>
  <si>
    <t>https://www.diodes.com/assets/Datasheets/ZXTR2105F.pdf</t>
  </si>
  <si>
    <t>https://www.digikey.com/en/products/detail/diodes-incorporated/ZXTR2105F-7/5147397</t>
  </si>
  <si>
    <t>part</t>
  </si>
  <si>
    <t>msp430</t>
  </si>
  <si>
    <t>max14921</t>
  </si>
  <si>
    <t>ina286</t>
  </si>
  <si>
    <t>ads8866</t>
  </si>
  <si>
    <t>max6167</t>
  </si>
  <si>
    <t>ncp553</t>
  </si>
  <si>
    <t>min</t>
  </si>
  <si>
    <t>max (mA)</t>
  </si>
  <si>
    <t>total</t>
  </si>
  <si>
    <t>https://www.digikey.com/en/products/detail/analog-devices-inc-maxim-integrated/MAX14921ECS/3975760</t>
  </si>
  <si>
    <t xml:space="preserve"> </t>
  </si>
  <si>
    <t xml:space="preserve">  </t>
  </si>
  <si>
    <t>https://www.digikey.com/en/products/detail/texas-instruments/MSP430G2533IPW28/2695694</t>
  </si>
  <si>
    <t>https://www.digikey.com/en/products/detail/nexperia-usa-inc/2N7002BK-215/2405954</t>
  </si>
  <si>
    <t>min i</t>
  </si>
  <si>
    <t>max i</t>
  </si>
  <si>
    <t>i</t>
  </si>
  <si>
    <t>r</t>
  </si>
  <si>
    <t>v</t>
  </si>
  <si>
    <t>p</t>
  </si>
  <si>
    <t>g</t>
  </si>
  <si>
    <t>https://www.digikey.com/en/products/detail/texas-instruments/INA286AIDR/3902424</t>
  </si>
  <si>
    <t>https://www.digikey.com/en/products/filter/pmic-current-regulation-management/734?s=N4IgjCBcoLQExVAYygFwE4FcCmAaEA9lANogCsIAugL7X4KSkCWAdgIZwAcV%2BAbIiCYATKCBhgADBJD4ADqlEyQqAJ6zsotgGcUtIA</t>
  </si>
  <si>
    <t>Options</t>
  </si>
  <si>
    <t>https://www.amazon.com/Converter-Terminated-Galileo-BeagleBone-Minnowboard/dp/B06ZYPLFNB/</t>
  </si>
  <si>
    <t>FT232 cable</t>
  </si>
  <si>
    <t>https://www.amazon.com/Texas-Instruments-Value-MSP430-LaunchPad/dp/B07J3R15JB/</t>
  </si>
  <si>
    <t>Dev board EXP430G2ET</t>
  </si>
  <si>
    <t>Substitute 2</t>
  </si>
  <si>
    <t>https://www.digikey.com/en/products/detail/diodes-incorporated/AP2138N-3-3TRG1/4470804</t>
  </si>
  <si>
    <t>https://www.digikey.com/en/products/detail/texas-instruments/ADS8867IDGSR/4571643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</si>
</sst>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/>
    <xf numFmtId="2" fontId="0" fillId="0" borderId="0" xfId="0" applyNumberFormat="1"/>
    <xf numFmtId="0" fontId="0" fillId="0" borderId="0" xfId="0" applyFont="1"/>
    <xf numFmtId="164" fontId="0" fillId="0" borderId="0" xfId="0" applyNumberFormat="1"/>
    <xf numFmtId="0" fontId="0" fillId="0" borderId="0" xfId="0" applyAlignment="1"/>
    <xf numFmtId="0" fontId="1" fillId="0" borderId="0" xfId="1" applyAlignment="1"/>
    <xf numFmtId="165" fontId="0" fillId="0" borderId="0" xfId="0" applyNumberFormat="1"/>
    <xf numFmtId="0" fontId="2" fillId="0" borderId="0" xfId="1" applyFont="1" applyAlignment="1"/>
    <xf numFmtId="0" fontId="1" fillId="0" borderId="0" xfId="1" applyFont="1" applyAlignment="1"/>
    <xf numFmtId="0" fontId="0" fillId="2" borderId="0" xfId="0" applyFill="1"/>
    <xf numFmtId="164" fontId="0" fillId="2" borderId="0" xfId="0" applyNumberFormat="1" applyFill="1"/>
    <xf numFmtId="2" fontId="0" fillId="2" borderId="0" xfId="0" applyNumberFormat="1" applyFill="1"/>
    <xf numFmtId="0" fontId="1" fillId="2" borderId="0" xfId="1" applyFill="1" applyAlignment="1"/>
    <xf numFmtId="0" fontId="0" fillId="2" borderId="0" xfId="0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.com/lit/ds/slas735j/slas735j.pdf" TargetMode="External"/><Relationship Id="rId7" Type="http://schemas.openxmlformats.org/officeDocument/2006/relationships/hyperlink" Target="https://www.digikey.com/en/products/detail/microchip-technology/MCP1811AT-025-TT/9695557" TargetMode="External"/><Relationship Id="rId2" Type="http://schemas.openxmlformats.org/officeDocument/2006/relationships/hyperlink" Target="https://www.ti.com/lit/ds/symlink/ads1118.pdf" TargetMode="External"/><Relationship Id="rId1" Type="http://schemas.openxmlformats.org/officeDocument/2006/relationships/hyperlink" Target="https://www.digikey.com/en/products/detail/texas-instruments/INA317IDGKT/8571553" TargetMode="External"/><Relationship Id="rId6" Type="http://schemas.openxmlformats.org/officeDocument/2006/relationships/hyperlink" Target="https://ww1.microchip.com/downloads/en/DeviceDoc/MCP1811A-11B-12A-12B-Family-Data-Sheet-DS20006088C.pdf" TargetMode="External"/><Relationship Id="rId5" Type="http://schemas.openxmlformats.org/officeDocument/2006/relationships/hyperlink" Target="https://www.digikey.com/en/products/detail/texas-instruments/OPA244NA-3K/301210" TargetMode="External"/><Relationship Id="rId4" Type="http://schemas.openxmlformats.org/officeDocument/2006/relationships/hyperlink" Target="https://www.digikey.com/en/products/detail/texas-instruments/MSP430G2553IPW20R/2638886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sheets.maximintegrated.com/en/ds/MAX6161-MAX6168.pdf" TargetMode="External"/><Relationship Id="rId18" Type="http://schemas.openxmlformats.org/officeDocument/2006/relationships/hyperlink" Target="https://www.yageo.com/upload/media/product/productsearch/datasheet/rchip/PYu-RC_Group_51_RoHS_L_11.pdf" TargetMode="External"/><Relationship Id="rId26" Type="http://schemas.openxmlformats.org/officeDocument/2006/relationships/hyperlink" Target="https://www.digikey.com/en/products/detail/analog-devices-inc-maxim-integrated/MAX14921ECS/3975760" TargetMode="External"/><Relationship Id="rId3" Type="http://schemas.openxmlformats.org/officeDocument/2006/relationships/hyperlink" Target="https://www.digikey.com/en/products/detail/onsemi/NCP553SQ33T1G/920093" TargetMode="External"/><Relationship Id="rId21" Type="http://schemas.openxmlformats.org/officeDocument/2006/relationships/hyperlink" Target="https://www.digikey.com/en/products/detail/stackpole-electronics-inc/RMCF2512JT43R0/1757003" TargetMode="External"/><Relationship Id="rId34" Type="http://schemas.openxmlformats.org/officeDocument/2006/relationships/hyperlink" Target="https://www.digikey.com/en/products/detail/texas-instruments/ADS8867IDGSR/4571643" TargetMode="External"/><Relationship Id="rId7" Type="http://schemas.openxmlformats.org/officeDocument/2006/relationships/hyperlink" Target="https://www.digikey.com/en/products/detail/maxim-integrated/MAX14921ECS-T/3975761" TargetMode="External"/><Relationship Id="rId12" Type="http://schemas.openxmlformats.org/officeDocument/2006/relationships/hyperlink" Target="https://www.ti.com/lit/ds/symlink/ads8866.pdf" TargetMode="External"/><Relationship Id="rId17" Type="http://schemas.openxmlformats.org/officeDocument/2006/relationships/hyperlink" Target="https://www.seielect.com/catalog/sei-rmcf_rmcp.pdf" TargetMode="External"/><Relationship Id="rId25" Type="http://schemas.openxmlformats.org/officeDocument/2006/relationships/hyperlink" Target="https://www.digikey.com/en/products/detail/yageo/CC0603KRX7R7BB104/302822" TargetMode="External"/><Relationship Id="rId33" Type="http://schemas.openxmlformats.org/officeDocument/2006/relationships/hyperlink" Target="https://www.amazon.com/Texas-Instruments-Value-MSP430-LaunchPad/dp/B07J3R15JB/" TargetMode="External"/><Relationship Id="rId2" Type="http://schemas.openxmlformats.org/officeDocument/2006/relationships/hyperlink" Target="https://www.digikey.com/en/products/detail/nexperia-usa-inc/NX3008NBK-215/2779967" TargetMode="External"/><Relationship Id="rId16" Type="http://schemas.openxmlformats.org/officeDocument/2006/relationships/hyperlink" Target="https://product.tdk.com/system/files/dam/doc/product/capacitor/ceramic/mlcc/catalog/mlcc_automotive_general_en.pdf" TargetMode="External"/><Relationship Id="rId20" Type="http://schemas.openxmlformats.org/officeDocument/2006/relationships/hyperlink" Target="https://www.ti.com/lit/ds/symlink/ina282-q1.pdf" TargetMode="External"/><Relationship Id="rId29" Type="http://schemas.openxmlformats.org/officeDocument/2006/relationships/hyperlink" Target="https://www.digikey.com/en/products/detail/texas-instruments/INA286AIDR/3902424" TargetMode="External"/><Relationship Id="rId1" Type="http://schemas.openxmlformats.org/officeDocument/2006/relationships/hyperlink" Target="https://www.digikey.com/en/products/detail/yageo/RC0603FR-073KL/727119" TargetMode="External"/><Relationship Id="rId6" Type="http://schemas.openxmlformats.org/officeDocument/2006/relationships/hyperlink" Target="https://www.digikey.com/en/products/detail/texas-instruments/MSP430G2553IPW28/2695696" TargetMode="External"/><Relationship Id="rId11" Type="http://schemas.openxmlformats.org/officeDocument/2006/relationships/hyperlink" Target="https://www.ti.com/lit/ds/symlink/msp430g2153.pdf" TargetMode="External"/><Relationship Id="rId24" Type="http://schemas.openxmlformats.org/officeDocument/2006/relationships/hyperlink" Target="https://www.digikey.com/en/products/detail/murata-electronics/GRT188R61C106KE13D/5416739" TargetMode="External"/><Relationship Id="rId32" Type="http://schemas.openxmlformats.org/officeDocument/2006/relationships/hyperlink" Target="https://www.amazon.com/Converter-Terminated-Galileo-BeagleBone-Minnowboard/dp/B06ZYPLFNB/" TargetMode="External"/><Relationship Id="rId5" Type="http://schemas.openxmlformats.org/officeDocument/2006/relationships/hyperlink" Target="https://www.digikey.com/en/products/detail/texas-instruments/ADS8866IDGSR/4571642" TargetMode="External"/><Relationship Id="rId15" Type="http://schemas.openxmlformats.org/officeDocument/2006/relationships/hyperlink" Target="https://www.onsemi.com/pdf/datasheet/ncp553-d.pdf" TargetMode="External"/><Relationship Id="rId23" Type="http://schemas.openxmlformats.org/officeDocument/2006/relationships/hyperlink" Target="https://www.digikey.com/en/products/detail/diodes-incorporated/ZXTR2105F-7/5147397" TargetMode="External"/><Relationship Id="rId28" Type="http://schemas.openxmlformats.org/officeDocument/2006/relationships/hyperlink" Target="https://www.digikey.com/en/products/detail/texas-instruments/INA286AQDRQ1/5404240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https://datasheets.maximintegrated.com/en/ds/MAX14920-MAX14921.pdf" TargetMode="External"/><Relationship Id="rId19" Type="http://schemas.openxmlformats.org/officeDocument/2006/relationships/hyperlink" Target="https://www.digikey.com/en/products/detail/murata-power-solutions-inc/3020-01099-0/1926138" TargetMode="External"/><Relationship Id="rId31" Type="http://schemas.openxmlformats.org/officeDocument/2006/relationships/hyperlink" Target="https://www.digikey.com/en/products/filter/pmic-current-regulation-management/734?s=N4IgjCBcoLQExVAYygFwE4FcCmAaEA9lANogCsIAugL7X4KSkCWAdgIZwAcV%2BAbIiCYATKCBhgADBJD4ADqlEyQqAJ6zsotgGcUtIA" TargetMode="External"/><Relationship Id="rId4" Type="http://schemas.openxmlformats.org/officeDocument/2006/relationships/hyperlink" Target="https://www.digikey.com/en/products/detail/maxim-integrated/MAX6167AESA/1513465" TargetMode="External"/><Relationship Id="rId9" Type="http://schemas.openxmlformats.org/officeDocument/2006/relationships/hyperlink" Target="https://www.digikey.com/en/products/detail/texas-instruments/ADS8864IDGSR/4571640" TargetMode="External"/><Relationship Id="rId14" Type="http://schemas.openxmlformats.org/officeDocument/2006/relationships/hyperlink" Target="https://assets.nexperia.com/documents/data-sheet/NX3008NBK.pdf" TargetMode="External"/><Relationship Id="rId22" Type="http://schemas.openxmlformats.org/officeDocument/2006/relationships/hyperlink" Target="https://www.diodes.com/assets/Datasheets/ZXTR2105F.pdf" TargetMode="External"/><Relationship Id="rId27" Type="http://schemas.openxmlformats.org/officeDocument/2006/relationships/hyperlink" Target="https://www.digikey.com/en/products/detail/texas-instruments/MSP430G2533IPW28/2695694" TargetMode="External"/><Relationship Id="rId30" Type="http://schemas.openxmlformats.org/officeDocument/2006/relationships/hyperlink" Target="https://www.digikey.com/en/products/detail/nexperia-usa-inc/2N7002BK-215/2405954" TargetMode="External"/><Relationship Id="rId35" Type="http://schemas.openxmlformats.org/officeDocument/2006/relationships/hyperlink" Target="https://www.digikey.com/en/products/detail/diodes-incorporated/AP2138N-3-3TRG1/4470804" TargetMode="External"/><Relationship Id="rId8" Type="http://schemas.openxmlformats.org/officeDocument/2006/relationships/hyperlink" Target="https://www.digikey.com/en/products/detail/tdk-corporation/CGA3E1X7R1C105K080AC/3949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workbookViewId="0">
      <selection activeCell="G8" sqref="G8"/>
    </sheetView>
  </sheetViews>
  <sheetFormatPr defaultRowHeight="15" x14ac:dyDescent="0.25"/>
  <cols>
    <col min="1" max="1" width="24.7109375" bestFit="1" customWidth="1"/>
    <col min="2" max="2" width="13.140625" bestFit="1" customWidth="1"/>
    <col min="3" max="3" width="19" bestFit="1" customWidth="1"/>
    <col min="7" max="7" width="107.42578125" bestFit="1" customWidth="1"/>
    <col min="8" max="8" width="89.28515625" bestFit="1" customWidth="1"/>
    <col min="9" max="9" width="13.140625" bestFit="1" customWidth="1"/>
  </cols>
  <sheetData>
    <row r="1" spans="1:9" x14ac:dyDescent="0.25">
      <c r="A1" t="s">
        <v>6</v>
      </c>
      <c r="B1" t="s">
        <v>5</v>
      </c>
      <c r="C1" t="s">
        <v>4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17</v>
      </c>
    </row>
    <row r="2" spans="1:9" x14ac:dyDescent="0.25">
      <c r="A2" t="s">
        <v>0</v>
      </c>
      <c r="B2" t="s">
        <v>2</v>
      </c>
      <c r="C2" t="s">
        <v>1</v>
      </c>
      <c r="D2" s="2">
        <v>5.62</v>
      </c>
      <c r="E2">
        <v>0</v>
      </c>
      <c r="F2" s="2">
        <f>D2*E2</f>
        <v>0</v>
      </c>
      <c r="G2" s="1" t="s">
        <v>3</v>
      </c>
      <c r="H2" s="1" t="s">
        <v>12</v>
      </c>
    </row>
    <row r="3" spans="1:9" x14ac:dyDescent="0.25">
      <c r="A3" t="s">
        <v>0</v>
      </c>
      <c r="B3" t="s">
        <v>2</v>
      </c>
      <c r="C3" t="s">
        <v>23</v>
      </c>
      <c r="D3" s="2">
        <v>4.21</v>
      </c>
      <c r="E3">
        <v>1</v>
      </c>
      <c r="F3" s="2">
        <f>D3*E3</f>
        <v>4.21</v>
      </c>
      <c r="G3" s="1" t="s">
        <v>24</v>
      </c>
      <c r="H3" s="1" t="s">
        <v>29</v>
      </c>
    </row>
    <row r="4" spans="1:9" x14ac:dyDescent="0.25">
      <c r="A4" t="s">
        <v>16</v>
      </c>
      <c r="B4" t="s">
        <v>2</v>
      </c>
      <c r="C4" t="s">
        <v>15</v>
      </c>
      <c r="D4" s="2">
        <v>2.84</v>
      </c>
      <c r="E4">
        <v>3</v>
      </c>
      <c r="F4" s="2">
        <f>D4*E4</f>
        <v>8.52</v>
      </c>
      <c r="G4" s="1" t="s">
        <v>22</v>
      </c>
      <c r="H4" s="1" t="s">
        <v>20</v>
      </c>
    </row>
    <row r="5" spans="1:9" x14ac:dyDescent="0.25">
      <c r="A5" t="s">
        <v>18</v>
      </c>
      <c r="B5" t="s">
        <v>2</v>
      </c>
      <c r="C5" t="s">
        <v>19</v>
      </c>
      <c r="D5" s="2">
        <v>1.62</v>
      </c>
      <c r="E5">
        <v>3</v>
      </c>
      <c r="F5" s="2">
        <f t="shared" ref="F5:F6" si="0">D5*E5</f>
        <v>4.8600000000000003</v>
      </c>
      <c r="G5" s="1" t="s">
        <v>21</v>
      </c>
      <c r="H5" s="1" t="s">
        <v>25</v>
      </c>
    </row>
    <row r="6" spans="1:9" x14ac:dyDescent="0.25">
      <c r="A6" t="s">
        <v>13</v>
      </c>
      <c r="B6" t="s">
        <v>2</v>
      </c>
      <c r="C6" t="s">
        <v>26</v>
      </c>
      <c r="D6" s="2">
        <v>2.8</v>
      </c>
      <c r="E6">
        <v>1</v>
      </c>
      <c r="F6" s="2">
        <f t="shared" si="0"/>
        <v>2.8</v>
      </c>
      <c r="G6" s="1" t="s">
        <v>27</v>
      </c>
      <c r="H6" s="1" t="s">
        <v>28</v>
      </c>
    </row>
    <row r="7" spans="1:9" x14ac:dyDescent="0.25">
      <c r="A7" t="s">
        <v>14</v>
      </c>
      <c r="F7" s="2">
        <f>D7*E7</f>
        <v>0</v>
      </c>
    </row>
    <row r="8" spans="1:9" x14ac:dyDescent="0.25">
      <c r="A8" t="s">
        <v>32</v>
      </c>
      <c r="B8" t="s">
        <v>30</v>
      </c>
      <c r="C8" t="s">
        <v>31</v>
      </c>
      <c r="D8" s="2">
        <v>0.36</v>
      </c>
      <c r="E8">
        <v>1</v>
      </c>
      <c r="F8" s="2">
        <f>D8*E8</f>
        <v>0.36</v>
      </c>
      <c r="G8" s="1" t="s">
        <v>33</v>
      </c>
      <c r="H8" s="1" t="s">
        <v>34</v>
      </c>
    </row>
    <row r="9" spans="1:9" x14ac:dyDescent="0.25">
      <c r="A9" t="s">
        <v>35</v>
      </c>
    </row>
    <row r="10" spans="1:9" x14ac:dyDescent="0.25">
      <c r="A10" s="3"/>
    </row>
  </sheetData>
  <hyperlinks>
    <hyperlink ref="H2" r:id="rId1" xr:uid="{D36D1822-D5F2-4593-BC62-167FC560F380}"/>
    <hyperlink ref="G2" r:id="rId2" xr:uid="{43E89ABE-C300-456B-A60B-E96AC9C99360}"/>
    <hyperlink ref="G6" r:id="rId3" xr:uid="{A96C3800-75B0-4895-A980-8ACAE368075A}"/>
    <hyperlink ref="H6" r:id="rId4" xr:uid="{DD4BD9FC-A984-4CF9-8ED8-48261C845100}"/>
    <hyperlink ref="H5" r:id="rId5" xr:uid="{C324860F-727A-426E-8BB9-0E5EA86C880E}"/>
    <hyperlink ref="G8" r:id="rId6" xr:uid="{511BA994-25A9-46EB-86EF-82AFD7BEFE1F}"/>
    <hyperlink ref="H8" r:id="rId7" xr:uid="{167AE1BA-D496-47BB-A23F-D6A4FD6B192D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EBCD-1B22-4C0A-A2F4-8411E41BC661}">
  <dimension ref="A1:H13"/>
  <sheetViews>
    <sheetView workbookViewId="0">
      <selection activeCell="B3" sqref="B3"/>
    </sheetView>
  </sheetViews>
  <sheetFormatPr defaultRowHeight="15" x14ac:dyDescent="0.25"/>
  <cols>
    <col min="2" max="2" width="12" bestFit="1" customWidth="1"/>
  </cols>
  <sheetData>
    <row r="1" spans="1:8" x14ac:dyDescent="0.25">
      <c r="A1">
        <v>5</v>
      </c>
      <c r="B1">
        <v>4.5</v>
      </c>
    </row>
    <row r="2" spans="1:8" x14ac:dyDescent="0.25">
      <c r="A2">
        <f>2^12</f>
        <v>4096</v>
      </c>
      <c r="B2">
        <f>2^16</f>
        <v>65536</v>
      </c>
    </row>
    <row r="3" spans="1:8" x14ac:dyDescent="0.25">
      <c r="A3">
        <f>A1/A2</f>
        <v>1.220703125E-3</v>
      </c>
      <c r="B3" s="7">
        <f>B1/B2</f>
        <v>6.866455078125E-5</v>
      </c>
    </row>
    <row r="11" spans="1:8" x14ac:dyDescent="0.25">
      <c r="F11">
        <v>3000</v>
      </c>
      <c r="G11">
        <v>43</v>
      </c>
      <c r="H11">
        <v>3000</v>
      </c>
    </row>
    <row r="12" spans="1:8" x14ac:dyDescent="0.25">
      <c r="F12">
        <v>1.2E-2</v>
      </c>
      <c r="G12">
        <v>4.5</v>
      </c>
      <c r="H12">
        <v>4.5</v>
      </c>
    </row>
    <row r="13" spans="1:8" x14ac:dyDescent="0.25">
      <c r="F13">
        <f>F12^2*F11</f>
        <v>0.432</v>
      </c>
      <c r="G13">
        <f>G12^2/G11</f>
        <v>0.47093023255813954</v>
      </c>
      <c r="H13">
        <f>H12^2/H11</f>
        <v>6.7499999999999999E-3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7510-44FF-46E5-A1AF-B959FA451C05}">
  <dimension ref="A1:K26"/>
  <sheetViews>
    <sheetView tabSelected="1" workbookViewId="0">
      <selection activeCell="F18" sqref="F18"/>
    </sheetView>
  </sheetViews>
  <sheetFormatPr defaultRowHeight="15" x14ac:dyDescent="0.25"/>
  <cols>
    <col min="1" max="1" width="25.7109375" customWidth="1"/>
    <col min="2" max="2" width="40.7109375" customWidth="1"/>
    <col min="3" max="5" width="10.7109375" customWidth="1"/>
    <col min="6" max="6" width="42.140625" style="5" customWidth="1"/>
    <col min="7" max="7" width="37.7109375" style="5" customWidth="1"/>
    <col min="8" max="9" width="28.85546875" style="5" customWidth="1"/>
  </cols>
  <sheetData>
    <row r="1" spans="1:11" x14ac:dyDescent="0.25">
      <c r="A1" t="s">
        <v>38</v>
      </c>
      <c r="B1" t="s">
        <v>39</v>
      </c>
      <c r="C1" t="s">
        <v>7</v>
      </c>
      <c r="D1" t="s">
        <v>8</v>
      </c>
      <c r="E1" t="s">
        <v>41</v>
      </c>
      <c r="F1" s="5" t="s">
        <v>10</v>
      </c>
      <c r="G1" s="5" t="s">
        <v>40</v>
      </c>
      <c r="H1" s="5" t="s">
        <v>62</v>
      </c>
      <c r="I1" s="5" t="s">
        <v>123</v>
      </c>
      <c r="J1" s="5" t="s">
        <v>118</v>
      </c>
    </row>
    <row r="2" spans="1:11" x14ac:dyDescent="0.25">
      <c r="A2" t="s">
        <v>36</v>
      </c>
      <c r="B2" t="s">
        <v>37</v>
      </c>
      <c r="C2" s="4">
        <v>13.23</v>
      </c>
      <c r="D2">
        <v>1</v>
      </c>
      <c r="E2" s="2">
        <f>C2*D2</f>
        <v>13.23</v>
      </c>
      <c r="F2" s="6" t="s">
        <v>74</v>
      </c>
      <c r="G2" s="6" t="s">
        <v>63</v>
      </c>
      <c r="H2" s="8" t="s">
        <v>104</v>
      </c>
      <c r="I2" s="5" t="s">
        <v>105</v>
      </c>
      <c r="J2" t="s">
        <v>105</v>
      </c>
    </row>
    <row r="3" spans="1:11" x14ac:dyDescent="0.25">
      <c r="A3" t="s">
        <v>42</v>
      </c>
      <c r="B3" t="s">
        <v>43</v>
      </c>
      <c r="C3" s="4">
        <v>3.78</v>
      </c>
      <c r="D3">
        <v>1</v>
      </c>
      <c r="E3" s="2">
        <f t="shared" ref="E3:E13" si="0">C3*D3</f>
        <v>3.78</v>
      </c>
      <c r="F3" s="6" t="s">
        <v>46</v>
      </c>
      <c r="G3" s="8" t="s">
        <v>64</v>
      </c>
      <c r="H3" s="9" t="s">
        <v>107</v>
      </c>
      <c r="I3" s="5" t="s">
        <v>105</v>
      </c>
      <c r="J3" t="s">
        <v>105</v>
      </c>
    </row>
    <row r="4" spans="1:11" x14ac:dyDescent="0.25">
      <c r="A4" t="s">
        <v>82</v>
      </c>
      <c r="B4" t="s">
        <v>79</v>
      </c>
      <c r="C4" s="4">
        <v>4.7699999999999996</v>
      </c>
      <c r="D4">
        <v>1</v>
      </c>
      <c r="E4" s="2">
        <f t="shared" si="0"/>
        <v>4.7699999999999996</v>
      </c>
      <c r="F4" s="6" t="s">
        <v>81</v>
      </c>
      <c r="G4" s="6" t="s">
        <v>80</v>
      </c>
      <c r="H4" s="6" t="s">
        <v>116</v>
      </c>
      <c r="I4" s="5" t="s">
        <v>105</v>
      </c>
      <c r="J4" s="1" t="s">
        <v>117</v>
      </c>
      <c r="K4" t="s">
        <v>105</v>
      </c>
    </row>
    <row r="5" spans="1:11" x14ac:dyDescent="0.25">
      <c r="A5" t="s">
        <v>44</v>
      </c>
      <c r="B5" t="s">
        <v>45</v>
      </c>
      <c r="C5" s="4">
        <v>8.33</v>
      </c>
      <c r="D5">
        <v>1</v>
      </c>
      <c r="E5" s="2">
        <f t="shared" si="0"/>
        <v>8.33</v>
      </c>
      <c r="F5" s="6" t="s">
        <v>47</v>
      </c>
      <c r="G5" s="6" t="s">
        <v>65</v>
      </c>
      <c r="H5" s="6" t="s">
        <v>66</v>
      </c>
      <c r="I5" s="8" t="s">
        <v>125</v>
      </c>
      <c r="J5" t="s">
        <v>105</v>
      </c>
    </row>
    <row r="6" spans="1:11" x14ac:dyDescent="0.25">
      <c r="A6" t="s">
        <v>49</v>
      </c>
      <c r="B6" t="s">
        <v>50</v>
      </c>
      <c r="C6" s="4">
        <v>6.6</v>
      </c>
      <c r="D6">
        <v>1</v>
      </c>
      <c r="E6" s="2">
        <f t="shared" si="0"/>
        <v>6.6</v>
      </c>
      <c r="F6" s="6" t="s">
        <v>48</v>
      </c>
      <c r="G6" s="8" t="s">
        <v>67</v>
      </c>
      <c r="H6" s="5" t="s">
        <v>105</v>
      </c>
      <c r="I6" s="5" t="s">
        <v>105</v>
      </c>
      <c r="J6" t="s">
        <v>105</v>
      </c>
    </row>
    <row r="7" spans="1:11" x14ac:dyDescent="0.25">
      <c r="A7" t="s">
        <v>51</v>
      </c>
      <c r="B7" t="s">
        <v>52</v>
      </c>
      <c r="C7" s="4">
        <v>0.61</v>
      </c>
      <c r="D7">
        <v>1</v>
      </c>
      <c r="E7" s="2">
        <f t="shared" si="0"/>
        <v>0.61</v>
      </c>
      <c r="F7" s="6" t="s">
        <v>53</v>
      </c>
      <c r="G7" s="6" t="s">
        <v>68</v>
      </c>
      <c r="H7" s="8" t="s">
        <v>124</v>
      </c>
      <c r="I7" s="5" t="s">
        <v>105</v>
      </c>
      <c r="J7" t="s">
        <v>105</v>
      </c>
    </row>
    <row r="8" spans="1:11" s="10" customFormat="1" x14ac:dyDescent="0.25">
      <c r="A8" s="10" t="s">
        <v>55</v>
      </c>
      <c r="B8" s="10" t="s">
        <v>54</v>
      </c>
      <c r="C8" s="11">
        <v>0.27</v>
      </c>
      <c r="D8" s="10">
        <v>16</v>
      </c>
      <c r="E8" s="12">
        <f t="shared" si="0"/>
        <v>4.32</v>
      </c>
      <c r="F8" s="13" t="s">
        <v>56</v>
      </c>
      <c r="G8" s="13" t="s">
        <v>69</v>
      </c>
      <c r="H8" s="13" t="s">
        <v>108</v>
      </c>
      <c r="I8" s="14" t="s">
        <v>105</v>
      </c>
      <c r="J8" s="10" t="s">
        <v>105</v>
      </c>
    </row>
    <row r="9" spans="1:11" x14ac:dyDescent="0.25">
      <c r="A9" t="s">
        <v>60</v>
      </c>
      <c r="B9" t="s">
        <v>57</v>
      </c>
      <c r="C9" s="4">
        <v>2.4E-2</v>
      </c>
      <c r="D9">
        <v>16</v>
      </c>
      <c r="E9" s="2">
        <f t="shared" si="0"/>
        <v>0.38400000000000001</v>
      </c>
      <c r="F9" s="6" t="s">
        <v>76</v>
      </c>
      <c r="G9" s="6" t="s">
        <v>71</v>
      </c>
      <c r="H9" s="5" t="s">
        <v>105</v>
      </c>
      <c r="I9" s="5" t="s">
        <v>105</v>
      </c>
      <c r="J9" t="s">
        <v>106</v>
      </c>
    </row>
    <row r="10" spans="1:11" x14ac:dyDescent="0.25">
      <c r="A10" t="s">
        <v>59</v>
      </c>
      <c r="B10" t="s">
        <v>83</v>
      </c>
      <c r="C10" s="4">
        <v>9.6000000000000002E-2</v>
      </c>
      <c r="D10">
        <v>20</v>
      </c>
      <c r="E10" s="2">
        <f t="shared" si="0"/>
        <v>1.92</v>
      </c>
      <c r="F10" s="6" t="s">
        <v>58</v>
      </c>
      <c r="G10" s="6" t="s">
        <v>70</v>
      </c>
      <c r="H10" s="5" t="s">
        <v>105</v>
      </c>
      <c r="I10" s="5" t="s">
        <v>105</v>
      </c>
      <c r="J10" t="s">
        <v>105</v>
      </c>
    </row>
    <row r="11" spans="1:11" x14ac:dyDescent="0.25">
      <c r="A11" t="s">
        <v>61</v>
      </c>
      <c r="B11" t="s">
        <v>72</v>
      </c>
      <c r="C11" s="4">
        <v>0.253</v>
      </c>
      <c r="D11">
        <v>16</v>
      </c>
      <c r="E11" s="2">
        <f t="shared" si="0"/>
        <v>4.048</v>
      </c>
      <c r="F11" s="6" t="s">
        <v>75</v>
      </c>
      <c r="G11" s="6" t="s">
        <v>73</v>
      </c>
      <c r="H11" s="5" t="s">
        <v>105</v>
      </c>
      <c r="I11" s="5" t="s">
        <v>105</v>
      </c>
      <c r="J11" t="s">
        <v>105</v>
      </c>
    </row>
    <row r="12" spans="1:11" x14ac:dyDescent="0.25">
      <c r="A12" t="s">
        <v>88</v>
      </c>
      <c r="B12" t="s">
        <v>84</v>
      </c>
      <c r="C12" s="2">
        <v>0.1</v>
      </c>
      <c r="D12">
        <v>1</v>
      </c>
      <c r="E12" s="2">
        <f t="shared" si="0"/>
        <v>0.1</v>
      </c>
      <c r="G12" s="6" t="s">
        <v>87</v>
      </c>
      <c r="H12" s="5" t="s">
        <v>105</v>
      </c>
      <c r="I12" s="5" t="s">
        <v>105</v>
      </c>
      <c r="J12" t="s">
        <v>105</v>
      </c>
    </row>
    <row r="13" spans="1:11" x14ac:dyDescent="0.25">
      <c r="A13" t="s">
        <v>89</v>
      </c>
      <c r="B13" t="s">
        <v>85</v>
      </c>
      <c r="C13" s="2">
        <v>0.44</v>
      </c>
      <c r="D13">
        <v>1</v>
      </c>
      <c r="E13" s="2">
        <f t="shared" si="0"/>
        <v>0.44</v>
      </c>
      <c r="G13" s="6" t="s">
        <v>86</v>
      </c>
      <c r="H13" s="5" t="s">
        <v>105</v>
      </c>
      <c r="I13" s="5" t="s">
        <v>105</v>
      </c>
      <c r="J13" t="s">
        <v>105</v>
      </c>
    </row>
    <row r="15" spans="1:11" x14ac:dyDescent="0.25">
      <c r="C15" s="2"/>
      <c r="E15" s="2">
        <f>SUM(E2:E13)</f>
        <v>48.532000000000004</v>
      </c>
      <c r="I15" s="6"/>
    </row>
    <row r="16" spans="1:11" x14ac:dyDescent="0.25">
      <c r="C16" s="2"/>
      <c r="E16" s="2"/>
    </row>
    <row r="17" spans="1:10" x14ac:dyDescent="0.25">
      <c r="C17" s="2"/>
      <c r="E17" s="2"/>
    </row>
    <row r="18" spans="1:10" x14ac:dyDescent="0.25">
      <c r="C18" s="2"/>
      <c r="E18" s="2"/>
    </row>
    <row r="19" spans="1:10" x14ac:dyDescent="0.25">
      <c r="C19" s="2"/>
      <c r="E19" s="2"/>
    </row>
    <row r="20" spans="1:10" x14ac:dyDescent="0.25">
      <c r="B20" t="s">
        <v>77</v>
      </c>
      <c r="C20" s="2">
        <v>21</v>
      </c>
      <c r="D20">
        <v>1</v>
      </c>
      <c r="E20" s="2">
        <f>C20*D20</f>
        <v>21</v>
      </c>
      <c r="G20" s="6" t="s">
        <v>78</v>
      </c>
    </row>
    <row r="21" spans="1:10" x14ac:dyDescent="0.25">
      <c r="B21" t="s">
        <v>120</v>
      </c>
      <c r="G21" s="6" t="s">
        <v>119</v>
      </c>
    </row>
    <row r="22" spans="1:10" x14ac:dyDescent="0.25">
      <c r="B22" t="s">
        <v>122</v>
      </c>
      <c r="G22" s="6" t="s">
        <v>121</v>
      </c>
    </row>
    <row r="26" spans="1:10" x14ac:dyDescent="0.25">
      <c r="A26" t="s">
        <v>91</v>
      </c>
      <c r="B26" t="s">
        <v>90</v>
      </c>
      <c r="C26" s="2">
        <v>0.46</v>
      </c>
      <c r="D26">
        <v>1</v>
      </c>
      <c r="E26" s="2">
        <f>C26*D26</f>
        <v>0.46</v>
      </c>
      <c r="F26" s="6" t="s">
        <v>92</v>
      </c>
      <c r="G26" s="6" t="s">
        <v>93</v>
      </c>
      <c r="H26" s="5" t="s">
        <v>105</v>
      </c>
      <c r="I26" s="5" t="s">
        <v>105</v>
      </c>
      <c r="J26" t="s">
        <v>105</v>
      </c>
    </row>
  </sheetData>
  <hyperlinks>
    <hyperlink ref="G9" r:id="rId1" xr:uid="{C5503115-5F94-400E-8F18-5419B59B7E99}"/>
    <hyperlink ref="G8" r:id="rId2" xr:uid="{F0147EF5-3549-4650-AF1B-7779F5E1D52C}"/>
    <hyperlink ref="G7" r:id="rId3" xr:uid="{1E0CDC3A-8F64-41FF-8B62-544015F76A86}"/>
    <hyperlink ref="G6" r:id="rId4" xr:uid="{24C6D2AC-F47B-4F42-BCB5-A5F00354F0EC}"/>
    <hyperlink ref="G5" r:id="rId5" xr:uid="{5D22A9D3-701E-475D-AF19-F51A96BC0DE7}"/>
    <hyperlink ref="G3" r:id="rId6" xr:uid="{AFA4189A-BC93-42B1-BAFC-6D6C9B44602A}"/>
    <hyperlink ref="G2" r:id="rId7" xr:uid="{FD79441A-3D23-443A-BF78-6A44D6A62043}"/>
    <hyperlink ref="G10" r:id="rId8" xr:uid="{2B0F5BD3-DEF3-4310-8640-22D3A7A8D7EC}"/>
    <hyperlink ref="H5" r:id="rId9" xr:uid="{BAF4224B-3BB4-4B52-A0D9-FEF12FEF31A2}"/>
    <hyperlink ref="F2" r:id="rId10" xr:uid="{FE40A77D-07DD-43DB-8D9C-1462BF4FF789}"/>
    <hyperlink ref="F3" r:id="rId11" xr:uid="{8E3FE4C7-A465-451B-9D35-E0A45C7D5188}"/>
    <hyperlink ref="F5" r:id="rId12" xr:uid="{5C0DEE62-2EC9-411A-BE6F-5F966C4E930A}"/>
    <hyperlink ref="F6" r:id="rId13" xr:uid="{C67718D8-35F2-458E-93DB-E896550F89F0}"/>
    <hyperlink ref="F8" r:id="rId14" xr:uid="{57659AD5-1630-42D7-BC71-A183DA455C67}"/>
    <hyperlink ref="F7" r:id="rId15" xr:uid="{4FFDBC6F-FB84-4CD1-BD1D-D039EBDDF48B}"/>
    <hyperlink ref="F10" r:id="rId16" xr:uid="{F2EF517A-D30F-4F48-81CF-B4A91A224673}"/>
    <hyperlink ref="F11" r:id="rId17" xr:uid="{539D2072-1B25-4B06-B0F6-392C08C547A2}"/>
    <hyperlink ref="F9" r:id="rId18" xr:uid="{1AA1764A-907A-4DDE-8D80-472C54C5FDFC}"/>
    <hyperlink ref="G20" r:id="rId19" xr:uid="{0E17CD32-6C6C-434F-A2E3-2ED99C2B02C0}"/>
    <hyperlink ref="F4" r:id="rId20" xr:uid="{A08AD678-0D33-4123-BF12-9632DEAD2D2C}"/>
    <hyperlink ref="G11" r:id="rId21" xr:uid="{F1B798B2-358A-4A6F-B56F-64BB1AB710B7}"/>
    <hyperlink ref="F26" r:id="rId22" xr:uid="{0CC60711-7BA8-450A-82A6-FF7B72DC73C3}"/>
    <hyperlink ref="G26" r:id="rId23" xr:uid="{5DA5AA14-4F20-402A-99BC-0CBE10A9C862}"/>
    <hyperlink ref="G13" r:id="rId24" xr:uid="{CB47BA5C-801B-4D16-9B9C-1593ED7F1E31}"/>
    <hyperlink ref="G12" r:id="rId25" xr:uid="{95412860-875D-43B5-B28C-C6CE49BF8CE4}"/>
    <hyperlink ref="H2" r:id="rId26" xr:uid="{C517DC28-20BF-43E9-856F-FACB405FDB9A}"/>
    <hyperlink ref="H3" r:id="rId27" xr:uid="{4CA657CC-0C01-45D1-89CE-363390F228B4}"/>
    <hyperlink ref="G4" r:id="rId28" xr:uid="{2B15150C-2642-467D-8AB2-CC9921D6D866}"/>
    <hyperlink ref="H4" r:id="rId29" xr:uid="{4FE8B5F4-6CDD-4B31-936B-14357654B591}"/>
    <hyperlink ref="H8" r:id="rId30" xr:uid="{C1DEBE7F-42D2-4111-BCA9-6AB0F555C303}"/>
    <hyperlink ref="J4" r:id="rId31" xr:uid="{24B670C6-2B74-4755-9C73-21F0A6B0E6CD}"/>
    <hyperlink ref="G21" r:id="rId32" xr:uid="{F2559C7D-5624-4F66-9CAA-7DAE0164C7C3}"/>
    <hyperlink ref="G22" r:id="rId33" xr:uid="{0ED9E5DD-9670-4352-9BEC-F1FF3600D991}"/>
    <hyperlink ref="I5" r:id="rId34" xr:uid="{AA9505EE-B138-4D2D-8824-3ED936EB18D0}"/>
    <hyperlink ref="H7" r:id="rId35" xr:uid="{BE74B69C-5D9C-4275-9648-B29363AFFEE2}"/>
  </hyperlinks>
  <pageMargins left="0.7" right="0.7" top="0.75" bottom="0.75" header="0.3" footer="0.3"/>
  <pageSetup orientation="portrait" r:id="rId3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A67E7-A204-4AB6-A754-2C6C6B8BB796}">
  <dimension ref="A1:C8"/>
  <sheetViews>
    <sheetView workbookViewId="0">
      <selection activeCell="E12" sqref="E12"/>
    </sheetView>
  </sheetViews>
  <sheetFormatPr defaultRowHeight="15" x14ac:dyDescent="0.25"/>
  <sheetData>
    <row r="1" spans="1:3" x14ac:dyDescent="0.25">
      <c r="A1" t="s">
        <v>94</v>
      </c>
      <c r="B1" t="s">
        <v>101</v>
      </c>
      <c r="C1" t="s">
        <v>102</v>
      </c>
    </row>
    <row r="2" spans="1:3" x14ac:dyDescent="0.25">
      <c r="A2" t="s">
        <v>95</v>
      </c>
      <c r="B2">
        <v>0.5</v>
      </c>
      <c r="C2">
        <v>5</v>
      </c>
    </row>
    <row r="3" spans="1:3" x14ac:dyDescent="0.25">
      <c r="A3" t="s">
        <v>96</v>
      </c>
      <c r="B3">
        <v>0.1</v>
      </c>
      <c r="C3">
        <v>0.5</v>
      </c>
    </row>
    <row r="4" spans="1:3" x14ac:dyDescent="0.25">
      <c r="A4" t="s">
        <v>97</v>
      </c>
      <c r="B4">
        <v>0.6</v>
      </c>
      <c r="C4">
        <v>0.9</v>
      </c>
    </row>
    <row r="5" spans="1:3" x14ac:dyDescent="0.25">
      <c r="A5" t="s">
        <v>98</v>
      </c>
      <c r="B5">
        <v>0.1</v>
      </c>
      <c r="C5">
        <v>0.5</v>
      </c>
    </row>
    <row r="6" spans="1:3" x14ac:dyDescent="0.25">
      <c r="A6" t="s">
        <v>99</v>
      </c>
      <c r="B6">
        <v>0.1</v>
      </c>
      <c r="C6">
        <v>0.2</v>
      </c>
    </row>
    <row r="7" spans="1:3" x14ac:dyDescent="0.25">
      <c r="A7" t="s">
        <v>100</v>
      </c>
      <c r="B7">
        <v>3.0000000000000001E-3</v>
      </c>
      <c r="C7">
        <v>6.0000000000000001E-3</v>
      </c>
    </row>
    <row r="8" spans="1:3" x14ac:dyDescent="0.25">
      <c r="A8" t="s">
        <v>103</v>
      </c>
      <c r="B8">
        <f>SUM(B2:B7)</f>
        <v>1.403</v>
      </c>
      <c r="C8">
        <f>SUM(C2:C7)</f>
        <v>7.1060000000000008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F1F3-DB1F-4591-BD34-7FF502562211}">
  <dimension ref="A1:D10"/>
  <sheetViews>
    <sheetView workbookViewId="0">
      <selection activeCell="D16" sqref="D16"/>
    </sheetView>
  </sheetViews>
  <sheetFormatPr defaultRowHeight="15" x14ac:dyDescent="0.25"/>
  <sheetData>
    <row r="1" spans="1:4" x14ac:dyDescent="0.25">
      <c r="A1" t="s">
        <v>109</v>
      </c>
      <c r="B1">
        <v>-50</v>
      </c>
      <c r="C1">
        <v>0</v>
      </c>
      <c r="D1">
        <v>-50</v>
      </c>
    </row>
    <row r="2" spans="1:4" x14ac:dyDescent="0.25">
      <c r="A2" t="s">
        <v>110</v>
      </c>
      <c r="B2">
        <v>50</v>
      </c>
      <c r="C2">
        <v>500</v>
      </c>
      <c r="D2">
        <v>50</v>
      </c>
    </row>
    <row r="3" spans="1:4" x14ac:dyDescent="0.25">
      <c r="A3" t="s">
        <v>111</v>
      </c>
      <c r="B3">
        <f>B2-B1</f>
        <v>100</v>
      </c>
      <c r="C3">
        <f>C2-C1</f>
        <v>500</v>
      </c>
      <c r="D3">
        <f>D2-D1</f>
        <v>100</v>
      </c>
    </row>
    <row r="4" spans="1:4" x14ac:dyDescent="0.25">
      <c r="A4" t="s">
        <v>112</v>
      </c>
      <c r="B4">
        <v>1E-4</v>
      </c>
      <c r="C4">
        <v>1E-4</v>
      </c>
      <c r="D4">
        <v>1E-3</v>
      </c>
    </row>
    <row r="5" spans="1:4" x14ac:dyDescent="0.25">
      <c r="A5" t="s">
        <v>113</v>
      </c>
      <c r="B5">
        <f>B3*B4</f>
        <v>0.01</v>
      </c>
      <c r="C5">
        <f>C3*C4</f>
        <v>0.05</v>
      </c>
      <c r="D5">
        <f>D3*D4</f>
        <v>0.1</v>
      </c>
    </row>
    <row r="6" spans="1:4" x14ac:dyDescent="0.25">
      <c r="A6" t="s">
        <v>114</v>
      </c>
      <c r="B6">
        <f>B3^2*B4</f>
        <v>1</v>
      </c>
      <c r="C6">
        <f>C3^2*C4</f>
        <v>25</v>
      </c>
      <c r="D6">
        <f>D3^2*D4</f>
        <v>10</v>
      </c>
    </row>
    <row r="7" spans="1:4" x14ac:dyDescent="0.25">
      <c r="A7" t="s">
        <v>113</v>
      </c>
      <c r="B7">
        <v>5</v>
      </c>
      <c r="C7">
        <v>5</v>
      </c>
      <c r="D7">
        <v>5</v>
      </c>
    </row>
    <row r="8" spans="1:4" x14ac:dyDescent="0.25">
      <c r="A8" t="s">
        <v>115</v>
      </c>
      <c r="B8">
        <f>B7/B5</f>
        <v>500</v>
      </c>
      <c r="C8">
        <f>C7/C5</f>
        <v>100</v>
      </c>
      <c r="D8">
        <f>D7/D5</f>
        <v>50</v>
      </c>
    </row>
    <row r="9" spans="1:4" x14ac:dyDescent="0.25">
      <c r="B9">
        <v>200</v>
      </c>
      <c r="C9">
        <v>200</v>
      </c>
    </row>
    <row r="10" spans="1:4" x14ac:dyDescent="0.25">
      <c r="B10">
        <f>B5*B9</f>
        <v>2</v>
      </c>
      <c r="C10">
        <f>C5*C9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discrete</vt:lpstr>
      <vt:lpstr>balancing</vt:lpstr>
      <vt:lpstr>integrated</vt:lpstr>
      <vt:lpstr>power</vt:lpstr>
      <vt:lpstr>shunt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Jones</dc:creator>
  <cp:lastModifiedBy>Trevor Jones</cp:lastModifiedBy>
  <dcterms:created xsi:type="dcterms:W3CDTF">2015-06-05T18:17:20Z</dcterms:created>
  <dcterms:modified xsi:type="dcterms:W3CDTF">2022-03-02T08:50:08Z</dcterms:modified>
</cp:coreProperties>
</file>